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showInkAnnotation="0" codeName="ThisWorkbook"/>
  <workbookProtection lockStructure="1"/>
  <bookViews>
    <workbookView xWindow="0" yWindow="0" windowWidth="20490" windowHeight="7650" firstSheet="3" activeTab="1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b)'!$A$86</definedName>
    <definedName name="GASTO_E_FIN">'Formato 6 b)'!$A$95</definedName>
    <definedName name="GASTO_E_FIN_01">'Formato 6 b)'!$B$95</definedName>
    <definedName name="GASTO_E_FIN_02">'Formato 6 b)'!$C$95</definedName>
    <definedName name="GASTO_E_FIN_03">'Formato 6 b)'!$D$95</definedName>
    <definedName name="GASTO_E_FIN_04">'Formato 6 b)'!$E$95</definedName>
    <definedName name="GASTO_E_FIN_05">'Formato 6 b)'!$F$95</definedName>
    <definedName name="GASTO_E_FIN_06">'Formato 6 b)'!$G$95</definedName>
    <definedName name="GASTO_E_T1">'Formato 6 b)'!$B$86</definedName>
    <definedName name="GASTO_E_T2">'Formato 6 b)'!$C$86</definedName>
    <definedName name="GASTO_E_T3">'Formato 6 b)'!$D$86</definedName>
    <definedName name="GASTO_E_T4">'Formato 6 b)'!$E$86</definedName>
    <definedName name="GASTO_E_T5">'Formato 6 b)'!$F$86</definedName>
    <definedName name="GASTO_E_T6">'Formato 6 b)'!$G$86</definedName>
    <definedName name="GASTO_NE">'Formato 6 b)'!$A$9</definedName>
    <definedName name="GASTO_NE_FIN">'Formato 6 b)'!$A$85</definedName>
    <definedName name="GASTO_NE_FIN_01">'Formato 6 b)'!$B$85</definedName>
    <definedName name="GASTO_NE_FIN_02">'Formato 6 b)'!$C$85</definedName>
    <definedName name="GASTO_NE_FIN_03">'Formato 6 b)'!$D$85</definedName>
    <definedName name="GASTO_NE_FIN_04">'Formato 6 b)'!$E$85</definedName>
    <definedName name="GASTO_NE_FIN_05">'Formato 6 b)'!$F$85</definedName>
    <definedName name="GASTO_NE_FIN_06">'Formato 6 b)'!$G$85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b)'!$B$96</definedName>
    <definedName name="TOTAL_E_T2">'Formato 6 b)'!$C$96</definedName>
    <definedName name="TOTAL_E_T3">'Formato 6 b)'!$D$96</definedName>
    <definedName name="TOTAL_E_T4">'Formato 6 b)'!$E$96</definedName>
    <definedName name="TOTAL_E_T5">'Formato 6 b)'!$F$96</definedName>
    <definedName name="TOTAL_E_T6">'Formato 6 b)'!$G$96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G6" i="11" l="1"/>
  <c r="F6" i="11"/>
  <c r="E6" i="11"/>
  <c r="D6" i="11"/>
  <c r="C6" i="11"/>
  <c r="B6" i="11"/>
  <c r="G6" i="10"/>
  <c r="F6" i="10"/>
  <c r="E6" i="10"/>
  <c r="D6" i="10"/>
  <c r="C6" i="10"/>
  <c r="B6" i="10"/>
  <c r="B37" i="5" l="1"/>
  <c r="G26" i="5"/>
  <c r="U20" i="20" s="1"/>
  <c r="C137" i="6"/>
  <c r="Q129" i="24" s="1"/>
  <c r="D137" i="6"/>
  <c r="R129" i="24" s="1"/>
  <c r="E137" i="6"/>
  <c r="F137" i="6"/>
  <c r="T129" i="24" s="1"/>
  <c r="B137" i="6"/>
  <c r="P129" i="24" s="1"/>
  <c r="C62" i="6"/>
  <c r="Q55" i="24" s="1"/>
  <c r="D62" i="6"/>
  <c r="R55" i="24" s="1"/>
  <c r="E62" i="6"/>
  <c r="S55" i="24" s="1"/>
  <c r="F62" i="6"/>
  <c r="T55" i="24" s="1"/>
  <c r="B62" i="6"/>
  <c r="P55" i="24" s="1"/>
  <c r="B8" i="10"/>
  <c r="C6" i="23"/>
  <c r="C7" i="23" s="1"/>
  <c r="B9" i="1"/>
  <c r="P4" i="15" s="1"/>
  <c r="H25" i="23"/>
  <c r="G25" i="23"/>
  <c r="F25" i="23"/>
  <c r="D5" i="13" s="1"/>
  <c r="E25" i="23"/>
  <c r="C5" i="13" s="1"/>
  <c r="D25" i="23"/>
  <c r="G30" i="9"/>
  <c r="G31" i="9"/>
  <c r="U23" i="27" s="1"/>
  <c r="G29" i="9"/>
  <c r="G26" i="9"/>
  <c r="U18" i="27" s="1"/>
  <c r="G27" i="9"/>
  <c r="G25" i="9"/>
  <c r="G23" i="9"/>
  <c r="G22" i="9"/>
  <c r="U14" i="27" s="1"/>
  <c r="G19" i="9"/>
  <c r="G18" i="9"/>
  <c r="U11" i="27" s="1"/>
  <c r="G17" i="9"/>
  <c r="G14" i="9"/>
  <c r="G15" i="9"/>
  <c r="U8" i="27" s="1"/>
  <c r="G13" i="9"/>
  <c r="G12" i="9" s="1"/>
  <c r="U5" i="27" s="1"/>
  <c r="G11" i="9"/>
  <c r="G10" i="9"/>
  <c r="U3" i="27" s="1"/>
  <c r="G73" i="8"/>
  <c r="G74" i="8"/>
  <c r="G75" i="8"/>
  <c r="U67" i="26" s="1"/>
  <c r="G72" i="8"/>
  <c r="U64" i="26" s="1"/>
  <c r="G63" i="8"/>
  <c r="G64" i="8"/>
  <c r="U56" i="26" s="1"/>
  <c r="G65" i="8"/>
  <c r="G66" i="8"/>
  <c r="G67" i="8"/>
  <c r="G68" i="8"/>
  <c r="G69" i="8"/>
  <c r="U61" i="26" s="1"/>
  <c r="G70" i="8"/>
  <c r="U62" i="26" s="1"/>
  <c r="G62" i="8"/>
  <c r="G55" i="8"/>
  <c r="G56" i="8"/>
  <c r="U48" i="26" s="1"/>
  <c r="G57" i="8"/>
  <c r="G58" i="8"/>
  <c r="G59" i="8"/>
  <c r="U51" i="26" s="1"/>
  <c r="G60" i="8"/>
  <c r="U52" i="26" s="1"/>
  <c r="G54" i="8"/>
  <c r="G46" i="8"/>
  <c r="G47" i="8"/>
  <c r="U39" i="26" s="1"/>
  <c r="G48" i="8"/>
  <c r="G49" i="8"/>
  <c r="U41" i="26" s="1"/>
  <c r="G50" i="8"/>
  <c r="G51" i="8"/>
  <c r="G52" i="8"/>
  <c r="U44" i="26" s="1"/>
  <c r="G45" i="8"/>
  <c r="G39" i="8"/>
  <c r="G40" i="8"/>
  <c r="G41" i="8"/>
  <c r="G38" i="8"/>
  <c r="G11" i="8"/>
  <c r="U4" i="26" s="1"/>
  <c r="G12" i="8"/>
  <c r="U5" i="26" s="1"/>
  <c r="G13" i="8"/>
  <c r="G14" i="8"/>
  <c r="U7" i="26" s="1"/>
  <c r="G15" i="8"/>
  <c r="G16" i="8"/>
  <c r="G17" i="8"/>
  <c r="G18" i="8"/>
  <c r="U11" i="26" s="1"/>
  <c r="G20" i="8"/>
  <c r="G21" i="8"/>
  <c r="G22" i="8"/>
  <c r="U15" i="26" s="1"/>
  <c r="G23" i="8"/>
  <c r="G24" i="8"/>
  <c r="U17" i="26" s="1"/>
  <c r="G25" i="8"/>
  <c r="U18" i="26" s="1"/>
  <c r="G26" i="8"/>
  <c r="U19" i="26" s="1"/>
  <c r="G28" i="8"/>
  <c r="U21" i="26" s="1"/>
  <c r="G29" i="8"/>
  <c r="G30" i="8"/>
  <c r="G31" i="8"/>
  <c r="U24" i="26" s="1"/>
  <c r="G32" i="8"/>
  <c r="G33" i="8"/>
  <c r="G34" i="8"/>
  <c r="G35" i="8"/>
  <c r="U28" i="26" s="1"/>
  <c r="G36" i="8"/>
  <c r="G88" i="7"/>
  <c r="G89" i="7"/>
  <c r="G90" i="7"/>
  <c r="G91" i="7"/>
  <c r="G92" i="7"/>
  <c r="G93" i="7"/>
  <c r="G94" i="7"/>
  <c r="G87" i="7"/>
  <c r="G84" i="7"/>
  <c r="B10" i="6"/>
  <c r="P3" i="24" s="1"/>
  <c r="B18" i="6"/>
  <c r="P11" i="24" s="1"/>
  <c r="B28" i="6"/>
  <c r="P21" i="24" s="1"/>
  <c r="B38" i="6"/>
  <c r="P31" i="24" s="1"/>
  <c r="B48" i="6"/>
  <c r="P41" i="24" s="1"/>
  <c r="B58" i="6"/>
  <c r="P51" i="24" s="1"/>
  <c r="B71" i="6"/>
  <c r="P64" i="24" s="1"/>
  <c r="B75" i="6"/>
  <c r="P68" i="24" s="1"/>
  <c r="G152" i="6"/>
  <c r="U144" i="24" s="1"/>
  <c r="G153" i="6"/>
  <c r="U145" i="24" s="1"/>
  <c r="G154" i="6"/>
  <c r="U146" i="24" s="1"/>
  <c r="G155" i="6"/>
  <c r="U147" i="24" s="1"/>
  <c r="G156" i="6"/>
  <c r="G157" i="6"/>
  <c r="U149" i="24" s="1"/>
  <c r="G151" i="6"/>
  <c r="U143" i="24" s="1"/>
  <c r="G148" i="6"/>
  <c r="G149" i="6"/>
  <c r="G147" i="6"/>
  <c r="U139" i="24" s="1"/>
  <c r="G139" i="6"/>
  <c r="U131" i="24" s="1"/>
  <c r="G140" i="6"/>
  <c r="G141" i="6"/>
  <c r="G142" i="6"/>
  <c r="G143" i="6"/>
  <c r="U135" i="24" s="1"/>
  <c r="G144" i="6"/>
  <c r="G145" i="6"/>
  <c r="G138" i="6"/>
  <c r="U130" i="24" s="1"/>
  <c r="G135" i="6"/>
  <c r="G136" i="6"/>
  <c r="G134" i="6"/>
  <c r="U126" i="24" s="1"/>
  <c r="G125" i="6"/>
  <c r="G126" i="6"/>
  <c r="G127" i="6"/>
  <c r="G128" i="6"/>
  <c r="G129" i="6"/>
  <c r="G130" i="6"/>
  <c r="G131" i="6"/>
  <c r="U123" i="24" s="1"/>
  <c r="G132" i="6"/>
  <c r="G124" i="6"/>
  <c r="G115" i="6"/>
  <c r="U107" i="24" s="1"/>
  <c r="G116" i="6"/>
  <c r="U108" i="24" s="1"/>
  <c r="G117" i="6"/>
  <c r="G118" i="6"/>
  <c r="G119" i="6"/>
  <c r="U111" i="24" s="1"/>
  <c r="G120" i="6"/>
  <c r="U112" i="24" s="1"/>
  <c r="G121" i="6"/>
  <c r="G122" i="6"/>
  <c r="G114" i="6"/>
  <c r="U106" i="24" s="1"/>
  <c r="G105" i="6"/>
  <c r="U97" i="24" s="1"/>
  <c r="G106" i="6"/>
  <c r="G107" i="6"/>
  <c r="U99" i="24" s="1"/>
  <c r="G108" i="6"/>
  <c r="U100" i="24" s="1"/>
  <c r="G109" i="6"/>
  <c r="U101" i="24" s="1"/>
  <c r="G110" i="6"/>
  <c r="U102" i="24" s="1"/>
  <c r="G111" i="6"/>
  <c r="G112" i="6"/>
  <c r="U104" i="24" s="1"/>
  <c r="G104" i="6"/>
  <c r="G95" i="6"/>
  <c r="G96" i="6"/>
  <c r="U88" i="24" s="1"/>
  <c r="G97" i="6"/>
  <c r="G98" i="6"/>
  <c r="U90" i="24" s="1"/>
  <c r="G99" i="6"/>
  <c r="G100" i="6"/>
  <c r="U92" i="24" s="1"/>
  <c r="G101" i="6"/>
  <c r="U93" i="24" s="1"/>
  <c r="G102" i="6"/>
  <c r="G94" i="6"/>
  <c r="G87" i="6"/>
  <c r="U79" i="24" s="1"/>
  <c r="G88" i="6"/>
  <c r="U80" i="24" s="1"/>
  <c r="G89" i="6"/>
  <c r="U81" i="24" s="1"/>
  <c r="G90" i="6"/>
  <c r="U82" i="24" s="1"/>
  <c r="G91" i="6"/>
  <c r="U83" i="24" s="1"/>
  <c r="G92" i="6"/>
  <c r="U84" i="24" s="1"/>
  <c r="G86" i="6"/>
  <c r="U78" i="24" s="1"/>
  <c r="G77" i="6"/>
  <c r="G78" i="6"/>
  <c r="G79" i="6"/>
  <c r="U72" i="24" s="1"/>
  <c r="G80" i="6"/>
  <c r="G81" i="6"/>
  <c r="G82" i="6"/>
  <c r="U75" i="24" s="1"/>
  <c r="G76" i="6"/>
  <c r="G73" i="6"/>
  <c r="G74" i="6"/>
  <c r="U67" i="24" s="1"/>
  <c r="G72" i="6"/>
  <c r="U65" i="24" s="1"/>
  <c r="G64" i="6"/>
  <c r="U57" i="24" s="1"/>
  <c r="G65" i="6"/>
  <c r="U58" i="24" s="1"/>
  <c r="G66" i="6"/>
  <c r="U59" i="24" s="1"/>
  <c r="G67" i="6"/>
  <c r="U60" i="24" s="1"/>
  <c r="G68" i="6"/>
  <c r="G69" i="6"/>
  <c r="G70" i="6"/>
  <c r="G63" i="6"/>
  <c r="U56" i="24" s="1"/>
  <c r="G60" i="6"/>
  <c r="G61" i="6"/>
  <c r="G59" i="6"/>
  <c r="G50" i="6"/>
  <c r="U43" i="24" s="1"/>
  <c r="G51" i="6"/>
  <c r="G52" i="6"/>
  <c r="U45" i="24" s="1"/>
  <c r="G53" i="6"/>
  <c r="U46" i="24" s="1"/>
  <c r="G54" i="6"/>
  <c r="G55" i="6"/>
  <c r="U48" i="24" s="1"/>
  <c r="G56" i="6"/>
  <c r="U49" i="24" s="1"/>
  <c r="G57" i="6"/>
  <c r="G49" i="6"/>
  <c r="U42" i="24" s="1"/>
  <c r="G40" i="6"/>
  <c r="G41" i="6"/>
  <c r="G42" i="6"/>
  <c r="G43" i="6"/>
  <c r="G44" i="6"/>
  <c r="G45" i="6"/>
  <c r="U38" i="24" s="1"/>
  <c r="G46" i="6"/>
  <c r="G47" i="6"/>
  <c r="G39" i="6"/>
  <c r="U32" i="24" s="1"/>
  <c r="G30" i="6"/>
  <c r="G31" i="6"/>
  <c r="G32" i="6"/>
  <c r="G33" i="6"/>
  <c r="U26" i="24" s="1"/>
  <c r="G34" i="6"/>
  <c r="G35" i="6"/>
  <c r="G36" i="6"/>
  <c r="U29" i="24" s="1"/>
  <c r="G37" i="6"/>
  <c r="U30" i="24" s="1"/>
  <c r="G29" i="6"/>
  <c r="U22" i="24" s="1"/>
  <c r="G20" i="6"/>
  <c r="G21" i="6"/>
  <c r="G22" i="6"/>
  <c r="G23" i="6"/>
  <c r="G24" i="6"/>
  <c r="G25" i="6"/>
  <c r="G26" i="6"/>
  <c r="U19" i="24" s="1"/>
  <c r="G27" i="6"/>
  <c r="G19" i="6"/>
  <c r="G11" i="6"/>
  <c r="B7" i="13"/>
  <c r="P2" i="31" s="1"/>
  <c r="G12" i="6"/>
  <c r="G13" i="6"/>
  <c r="G14" i="6"/>
  <c r="U7" i="24" s="1"/>
  <c r="G15" i="6"/>
  <c r="U8" i="24" s="1"/>
  <c r="G16" i="6"/>
  <c r="G17" i="6"/>
  <c r="G9" i="5"/>
  <c r="G10" i="5"/>
  <c r="G11" i="5"/>
  <c r="G12" i="5"/>
  <c r="U6" i="20" s="1"/>
  <c r="G13" i="5"/>
  <c r="U7" i="20" s="1"/>
  <c r="G14" i="5"/>
  <c r="G15" i="5"/>
  <c r="G17" i="5"/>
  <c r="G18" i="5"/>
  <c r="U12" i="20" s="1"/>
  <c r="G19" i="5"/>
  <c r="U13" i="20" s="1"/>
  <c r="G20" i="5"/>
  <c r="U14" i="20" s="1"/>
  <c r="G21" i="5"/>
  <c r="G22" i="5"/>
  <c r="U16" i="20" s="1"/>
  <c r="G23" i="5"/>
  <c r="G24" i="5"/>
  <c r="U18" i="20" s="1"/>
  <c r="G25" i="5"/>
  <c r="U19" i="20" s="1"/>
  <c r="G27" i="5"/>
  <c r="U21" i="20" s="1"/>
  <c r="G29" i="5"/>
  <c r="G30" i="5"/>
  <c r="U24" i="20" s="1"/>
  <c r="G31" i="5"/>
  <c r="U25" i="20" s="1"/>
  <c r="G32" i="5"/>
  <c r="U26" i="20" s="1"/>
  <c r="G33" i="5"/>
  <c r="G34" i="5"/>
  <c r="U28" i="20" s="1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D29" i="13" s="1"/>
  <c r="R22" i="31" s="1"/>
  <c r="E7" i="13"/>
  <c r="E29" i="13" s="1"/>
  <c r="S22" i="31" s="1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D16" i="9"/>
  <c r="R9" i="27" s="1"/>
  <c r="E12" i="9"/>
  <c r="E16" i="9"/>
  <c r="S9" i="27" s="1"/>
  <c r="F12" i="9"/>
  <c r="F16" i="9"/>
  <c r="F9" i="9" s="1"/>
  <c r="T2" i="27" s="1"/>
  <c r="Q3" i="27"/>
  <c r="R3" i="27"/>
  <c r="S3" i="27"/>
  <c r="T3" i="27"/>
  <c r="Q4" i="27"/>
  <c r="R4" i="27"/>
  <c r="S4" i="27"/>
  <c r="T4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Q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1" i="9" s="1"/>
  <c r="C28" i="9"/>
  <c r="Q20" i="27" s="1"/>
  <c r="D24" i="9"/>
  <c r="R16" i="27" s="1"/>
  <c r="D28" i="9"/>
  <c r="R20" i="27" s="1"/>
  <c r="E24" i="9"/>
  <c r="E28" i="9"/>
  <c r="S20" i="27" s="1"/>
  <c r="F24" i="9"/>
  <c r="F28" i="9"/>
  <c r="T20" i="27" s="1"/>
  <c r="G24" i="9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S20" i="26" s="1"/>
  <c r="E37" i="8"/>
  <c r="F10" i="8"/>
  <c r="T3" i="26" s="1"/>
  <c r="F19" i="8"/>
  <c r="F27" i="8"/>
  <c r="T20" i="26" s="1"/>
  <c r="F37" i="8"/>
  <c r="T30" i="26" s="1"/>
  <c r="Q4" i="26"/>
  <c r="R4" i="26"/>
  <c r="S4" i="26"/>
  <c r="T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S36" i="26" s="1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86" i="7"/>
  <c r="T3" i="25" s="1"/>
  <c r="E9" i="7"/>
  <c r="E86" i="7"/>
  <c r="S3" i="25" s="1"/>
  <c r="D9" i="7"/>
  <c r="R2" i="25" s="1"/>
  <c r="D86" i="7"/>
  <c r="R3" i="25" s="1"/>
  <c r="C9" i="7"/>
  <c r="Q2" i="25" s="1"/>
  <c r="C86" i="7"/>
  <c r="B9" i="7"/>
  <c r="P2" i="25" s="1"/>
  <c r="B86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T105" i="24" s="1"/>
  <c r="F123" i="6"/>
  <c r="F133" i="6"/>
  <c r="F146" i="6"/>
  <c r="T138" i="24" s="1"/>
  <c r="F150" i="6"/>
  <c r="T142" i="24" s="1"/>
  <c r="G113" i="6"/>
  <c r="U105" i="24" s="1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T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U128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R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Q21" i="24" s="1"/>
  <c r="C38" i="6"/>
  <c r="C48" i="6"/>
  <c r="Q41" i="24" s="1"/>
  <c r="C58" i="6"/>
  <c r="Q51" i="24" s="1"/>
  <c r="C71" i="6"/>
  <c r="C75" i="6"/>
  <c r="Q68" i="24" s="1"/>
  <c r="D10" i="6"/>
  <c r="R3" i="24" s="1"/>
  <c r="D18" i="6"/>
  <c r="D28" i="6"/>
  <c r="R21" i="24" s="1"/>
  <c r="D38" i="6"/>
  <c r="D48" i="6"/>
  <c r="R41" i="24" s="1"/>
  <c r="D58" i="6"/>
  <c r="R51" i="24" s="1"/>
  <c r="D71" i="6"/>
  <c r="R64" i="24" s="1"/>
  <c r="D75" i="6"/>
  <c r="R68" i="24" s="1"/>
  <c r="E10" i="6"/>
  <c r="S3" i="24" s="1"/>
  <c r="E18" i="6"/>
  <c r="E28" i="6"/>
  <c r="S21" i="24" s="1"/>
  <c r="E38" i="6"/>
  <c r="S31" i="24" s="1"/>
  <c r="E48" i="6"/>
  <c r="S41" i="24" s="1"/>
  <c r="E58" i="6"/>
  <c r="S51" i="24" s="1"/>
  <c r="E71" i="6"/>
  <c r="S64" i="24" s="1"/>
  <c r="E75" i="6"/>
  <c r="S68" i="24" s="1"/>
  <c r="F10" i="6"/>
  <c r="T3" i="24" s="1"/>
  <c r="F18" i="6"/>
  <c r="T11" i="24" s="1"/>
  <c r="F28" i="6"/>
  <c r="T21" i="24" s="1"/>
  <c r="F38" i="6"/>
  <c r="T31" i="24" s="1"/>
  <c r="F48" i="6"/>
  <c r="T41" i="24" s="1"/>
  <c r="F58" i="6"/>
  <c r="T51" i="24" s="1"/>
  <c r="F71" i="6"/>
  <c r="T64" i="24" s="1"/>
  <c r="F75" i="6"/>
  <c r="T68" i="24" s="1"/>
  <c r="G71" i="6"/>
  <c r="U64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Q31" i="24"/>
  <c r="R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8" i="20"/>
  <c r="U9" i="20"/>
  <c r="U11" i="20"/>
  <c r="U15" i="20"/>
  <c r="U17" i="20"/>
  <c r="U23" i="20"/>
  <c r="U27" i="20"/>
  <c r="U30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E5" i="13"/>
  <c r="B5" i="13"/>
  <c r="E5" i="12"/>
  <c r="B5" i="12"/>
  <c r="F5" i="12"/>
  <c r="I25" i="23"/>
  <c r="D23" i="23"/>
  <c r="I23" i="23"/>
  <c r="H23" i="23"/>
  <c r="G23" i="23"/>
  <c r="F23" i="23"/>
  <c r="E23" i="23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C72" i="4" s="1"/>
  <c r="D64" i="4"/>
  <c r="R33" i="18" s="1"/>
  <c r="C63" i="4"/>
  <c r="Q32" i="18" s="1"/>
  <c r="D63" i="4"/>
  <c r="C48" i="4"/>
  <c r="Q26" i="18" s="1"/>
  <c r="C55" i="4"/>
  <c r="D55" i="4"/>
  <c r="C53" i="4"/>
  <c r="D53" i="4"/>
  <c r="R30" i="18" s="1"/>
  <c r="D48" i="4"/>
  <c r="R26" i="18" s="1"/>
  <c r="C49" i="4"/>
  <c r="Q27" i="18" s="1"/>
  <c r="D49" i="4"/>
  <c r="R27" i="18" s="1"/>
  <c r="C29" i="4"/>
  <c r="Q15" i="18" s="1"/>
  <c r="D29" i="4"/>
  <c r="C40" i="4"/>
  <c r="D40" i="4"/>
  <c r="R22" i="18" s="1"/>
  <c r="C37" i="4"/>
  <c r="C44" i="4" s="1"/>
  <c r="Q25" i="18" s="1"/>
  <c r="D37" i="4"/>
  <c r="C17" i="4"/>
  <c r="Q9" i="18" s="1"/>
  <c r="C13" i="4"/>
  <c r="Q6" i="18" s="1"/>
  <c r="D13" i="4"/>
  <c r="R6" i="18" s="1"/>
  <c r="R14" i="16"/>
  <c r="C13" i="2"/>
  <c r="C8" i="2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G9" i="2"/>
  <c r="U4" i="16" s="1"/>
  <c r="H9" i="2"/>
  <c r="V4" i="16" s="1"/>
  <c r="B9" i="2"/>
  <c r="P4" i="16" s="1"/>
  <c r="Q30" i="18"/>
  <c r="Q22" i="18"/>
  <c r="R31" i="18"/>
  <c r="R19" i="18"/>
  <c r="R15" i="18"/>
  <c r="Q31" i="18"/>
  <c r="Q19" i="18"/>
  <c r="E21" i="9" l="1"/>
  <c r="G28" i="9"/>
  <c r="U20" i="27" s="1"/>
  <c r="B21" i="9"/>
  <c r="P13" i="27" s="1"/>
  <c r="G16" i="9"/>
  <c r="U9" i="27" s="1"/>
  <c r="U6" i="27"/>
  <c r="G53" i="8"/>
  <c r="U45" i="26" s="1"/>
  <c r="F9" i="8"/>
  <c r="T2" i="26" s="1"/>
  <c r="E9" i="8"/>
  <c r="S2" i="26" s="1"/>
  <c r="G150" i="6"/>
  <c r="U142" i="24" s="1"/>
  <c r="G146" i="6"/>
  <c r="U138" i="24" s="1"/>
  <c r="U140" i="24"/>
  <c r="G133" i="6"/>
  <c r="U125" i="24" s="1"/>
  <c r="E84" i="6"/>
  <c r="S76" i="24" s="1"/>
  <c r="G75" i="6"/>
  <c r="U68" i="24" s="1"/>
  <c r="G58" i="6"/>
  <c r="U51" i="24" s="1"/>
  <c r="G28" i="6"/>
  <c r="U21" i="24" s="1"/>
  <c r="G16" i="5"/>
  <c r="U10" i="20" s="1"/>
  <c r="C47" i="1"/>
  <c r="Q42" i="15" s="1"/>
  <c r="E79" i="1"/>
  <c r="P119" i="15" s="1"/>
  <c r="K14" i="3"/>
  <c r="Y4" i="17" s="1"/>
  <c r="G18" i="6"/>
  <c r="U11" i="24" s="1"/>
  <c r="G48" i="6"/>
  <c r="U41" i="24" s="1"/>
  <c r="G93" i="6"/>
  <c r="U85" i="24" s="1"/>
  <c r="G123" i="6"/>
  <c r="U115" i="24" s="1"/>
  <c r="G44" i="8"/>
  <c r="U36" i="26" s="1"/>
  <c r="G61" i="8"/>
  <c r="U53" i="26" s="1"/>
  <c r="G9" i="9"/>
  <c r="U2" i="27" s="1"/>
  <c r="B8" i="2"/>
  <c r="B20" i="2" s="1"/>
  <c r="P13" i="16" s="1"/>
  <c r="D9" i="9"/>
  <c r="R2" i="27" s="1"/>
  <c r="F41" i="5"/>
  <c r="T34" i="20" s="1"/>
  <c r="F43" i="8"/>
  <c r="T35" i="26" s="1"/>
  <c r="E43" i="8"/>
  <c r="S35" i="26" s="1"/>
  <c r="T9" i="27"/>
  <c r="R2" i="31"/>
  <c r="D72" i="4"/>
  <c r="D9" i="6"/>
  <c r="R2" i="24" s="1"/>
  <c r="C9" i="6"/>
  <c r="Q2" i="24" s="1"/>
  <c r="T12" i="26"/>
  <c r="B30" i="11"/>
  <c r="P22" i="29" s="1"/>
  <c r="B47" i="1"/>
  <c r="B62" i="1" s="1"/>
  <c r="P54" i="15" s="1"/>
  <c r="H20" i="3"/>
  <c r="V5" i="17" s="1"/>
  <c r="R38" i="18"/>
  <c r="D74" i="4"/>
  <c r="R39" i="18" s="1"/>
  <c r="R32" i="18"/>
  <c r="B72" i="4"/>
  <c r="C5" i="12"/>
  <c r="U53" i="24"/>
  <c r="U44" i="24"/>
  <c r="U15" i="24"/>
  <c r="G38" i="6"/>
  <c r="U31" i="24" s="1"/>
  <c r="U89" i="24"/>
  <c r="G85" i="6"/>
  <c r="U77" i="24" s="1"/>
  <c r="D84" i="6"/>
  <c r="R76" i="24" s="1"/>
  <c r="C43" i="8"/>
  <c r="Q35" i="26" s="1"/>
  <c r="G21" i="9"/>
  <c r="U13" i="27" s="1"/>
  <c r="U4" i="27"/>
  <c r="E9" i="9"/>
  <c r="S2" i="27" s="1"/>
  <c r="B32" i="10"/>
  <c r="P23" i="28" s="1"/>
  <c r="E31" i="12"/>
  <c r="S23" i="30" s="1"/>
  <c r="B29" i="13"/>
  <c r="P22" i="31" s="1"/>
  <c r="G27" i="8"/>
  <c r="U20" i="26" s="1"/>
  <c r="G71" i="8"/>
  <c r="U63" i="26" s="1"/>
  <c r="B6" i="1"/>
  <c r="C65" i="5"/>
  <c r="Q56" i="20" s="1"/>
  <c r="E41" i="5"/>
  <c r="S34" i="20" s="1"/>
  <c r="R11" i="24"/>
  <c r="F9" i="6"/>
  <c r="T2" i="24" s="1"/>
  <c r="U127" i="24"/>
  <c r="R85" i="24"/>
  <c r="G103" i="6"/>
  <c r="U95" i="24" s="1"/>
  <c r="C84" i="6"/>
  <c r="Q76" i="24" s="1"/>
  <c r="U40" i="26"/>
  <c r="D43" i="8"/>
  <c r="R35" i="26" s="1"/>
  <c r="S12" i="26"/>
  <c r="C9" i="8"/>
  <c r="Q2" i="26" s="1"/>
  <c r="U21" i="27"/>
  <c r="F21" i="9"/>
  <c r="F33" i="9" s="1"/>
  <c r="T24" i="27" s="1"/>
  <c r="R5" i="27"/>
  <c r="C9" i="9"/>
  <c r="Q2" i="27" s="1"/>
  <c r="C30" i="11"/>
  <c r="Q22" i="29" s="1"/>
  <c r="C31" i="12"/>
  <c r="Q23" i="30" s="1"/>
  <c r="Q2" i="31"/>
  <c r="G10" i="6"/>
  <c r="U3" i="24" s="1"/>
  <c r="G62" i="6"/>
  <c r="U55" i="24" s="1"/>
  <c r="G137" i="6"/>
  <c r="U129" i="24" s="1"/>
  <c r="G10" i="8"/>
  <c r="U3" i="26" s="1"/>
  <c r="G37" i="8"/>
  <c r="U30" i="26" s="1"/>
  <c r="P3" i="16"/>
  <c r="D44" i="4"/>
  <c r="F79" i="1"/>
  <c r="Q119" i="15" s="1"/>
  <c r="Q33" i="18"/>
  <c r="D8" i="2"/>
  <c r="D20" i="2" s="1"/>
  <c r="R13" i="16" s="1"/>
  <c r="B44" i="4"/>
  <c r="K8" i="3"/>
  <c r="Q11" i="24"/>
  <c r="F84" i="6"/>
  <c r="T76" i="24" s="1"/>
  <c r="T45" i="26"/>
  <c r="Q12" i="26"/>
  <c r="D9" i="8"/>
  <c r="R2" i="26" s="1"/>
  <c r="U10" i="27"/>
  <c r="U2" i="29"/>
  <c r="F31" i="12"/>
  <c r="T23" i="30" s="1"/>
  <c r="G86" i="7"/>
  <c r="U3" i="25" s="1"/>
  <c r="G19" i="8"/>
  <c r="U12" i="26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96" i="7"/>
  <c r="S4" i="25" s="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96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Q3" i="16"/>
  <c r="B11" i="4"/>
  <c r="P25" i="18"/>
  <c r="T13" i="27"/>
  <c r="R3" i="16"/>
  <c r="Q38" i="18"/>
  <c r="C74" i="4"/>
  <c r="Q39" i="18" s="1"/>
  <c r="P38" i="18"/>
  <c r="B74" i="4"/>
  <c r="P39" i="18" s="1"/>
  <c r="S13" i="27"/>
  <c r="Q13" i="27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G54" i="5"/>
  <c r="U46" i="20" s="1"/>
  <c r="E9" i="6"/>
  <c r="C96" i="7"/>
  <c r="Q4" i="25" s="1"/>
  <c r="D96" i="7"/>
  <c r="R4" i="25" s="1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96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K20" i="3" l="1"/>
  <c r="Y5" i="17" s="1"/>
  <c r="E33" i="9"/>
  <c r="S24" i="27" s="1"/>
  <c r="F77" i="8"/>
  <c r="T68" i="26" s="1"/>
  <c r="E77" i="8"/>
  <c r="S68" i="26" s="1"/>
  <c r="D77" i="8"/>
  <c r="R68" i="26" s="1"/>
  <c r="G84" i="6"/>
  <c r="U76" i="24" s="1"/>
  <c r="D159" i="6"/>
  <c r="R150" i="24" s="1"/>
  <c r="C159" i="6"/>
  <c r="Q150" i="24" s="1"/>
  <c r="G9" i="6"/>
  <c r="U2" i="24" s="1"/>
  <c r="G41" i="5"/>
  <c r="U34" i="20" s="1"/>
  <c r="C62" i="1"/>
  <c r="Q54" i="15" s="1"/>
  <c r="P42" i="15"/>
  <c r="Y3" i="17"/>
  <c r="G9" i="8"/>
  <c r="U2" i="26" s="1"/>
  <c r="G96" i="7"/>
  <c r="U4" i="25" s="1"/>
  <c r="C77" i="8"/>
  <c r="Q68" i="26" s="1"/>
  <c r="C33" i="9"/>
  <c r="Q24" i="27" s="1"/>
  <c r="G33" i="9"/>
  <c r="U24" i="27" s="1"/>
  <c r="D11" i="4"/>
  <c r="R25" i="18"/>
  <c r="F159" i="6"/>
  <c r="T150" i="24" s="1"/>
  <c r="G43" i="8"/>
  <c r="U35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G42" i="5"/>
  <c r="U35" i="20" s="1"/>
  <c r="D8" i="4"/>
  <c r="R5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2" i="18" l="1"/>
  <c r="D21" i="4"/>
  <c r="B23" i="4"/>
  <c r="P12" i="18"/>
  <c r="Q12" i="18"/>
  <c r="C23" i="4"/>
  <c r="D23" i="4" l="1"/>
  <c r="R12" i="18"/>
  <c r="C25" i="4"/>
  <c r="Q13" i="18"/>
  <c r="B25" i="4"/>
  <c r="P13" i="18"/>
  <c r="R13" i="18" l="1"/>
  <c r="D25" i="4"/>
  <c r="P14" i="18"/>
  <c r="B33" i="4"/>
  <c r="P18" i="18" s="1"/>
  <c r="C33" i="4"/>
  <c r="Q18" i="18" s="1"/>
  <c r="Q14" i="18"/>
  <c r="D33" i="4" l="1"/>
  <c r="R18" i="18" s="1"/>
  <c r="R14" i="18"/>
</calcChain>
</file>

<file path=xl/sharedStrings.xml><?xml version="1.0" encoding="utf-8"?>
<sst xmlns="http://schemas.openxmlformats.org/spreadsheetml/2006/main" count="4300" uniqueCount="3369">
  <si>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</si>
  <si>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</si>
  <si>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</si>
  <si>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</si>
  <si>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</si>
  <si>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</si>
  <si>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</si>
  <si>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</si>
  <si>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</si>
  <si>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</si>
  <si>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</si>
  <si>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</si>
  <si>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</si>
  <si>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</si>
  <si>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</si>
  <si>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</si>
  <si>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</si>
  <si>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</si>
  <si>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</si>
  <si>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</si>
  <si>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</si>
  <si>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</si>
  <si>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</si>
  <si>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</si>
  <si>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</si>
  <si>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</si>
  <si>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</si>
  <si>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</si>
  <si>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</si>
  <si>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</si>
  <si>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</si>
  <si>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</si>
  <si>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</si>
  <si>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</si>
  <si>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</si>
  <si>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</si>
  <si>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</si>
  <si>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</si>
  <si>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</si>
  <si>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</si>
  <si>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</si>
  <si>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</si>
  <si>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</si>
  <si>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</si>
  <si>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</si>
  <si>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</si>
  <si>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</si>
  <si>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</si>
  <si>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</si>
  <si>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</si>
  <si>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</si>
  <si>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</si>
  <si>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</si>
  <si>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</si>
  <si>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</si>
  <si>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</si>
  <si>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</si>
  <si>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</si>
  <si>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</si>
  <si>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</si>
  <si>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</si>
  <si>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</si>
  <si>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</si>
  <si>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</si>
  <si>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</si>
  <si>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</si>
  <si>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</si>
  <si>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</si>
  <si>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</si>
  <si>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</si>
  <si>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</si>
  <si>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</si>
  <si>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</si>
  <si>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</si>
  <si>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</si>
  <si>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</si>
  <si>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</si>
  <si>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</si>
  <si>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</si>
  <si>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</si>
  <si>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</si>
  <si>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</si>
  <si>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</si>
  <si>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</si>
  <si>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</si>
  <si>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</si>
  <si>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</si>
  <si>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</si>
  <si>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</si>
  <si>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</si>
  <si>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</si>
  <si>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</si>
  <si>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</si>
  <si>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</si>
  <si>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</si>
  <si>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</si>
  <si>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</si>
  <si>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</si>
  <si>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</si>
  <si>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</si>
  <si>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</si>
  <si>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</si>
  <si>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</si>
  <si>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</si>
  <si>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</si>
  <si>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</si>
  <si>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</si>
  <si>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</si>
  <si>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</si>
  <si>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</si>
  <si>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</si>
  <si>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</si>
  <si>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</si>
  <si>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</si>
  <si>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</si>
  <si>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</si>
  <si>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</si>
  <si>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</si>
  <si>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</si>
  <si>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</si>
  <si>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</si>
  <si>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</si>
  <si>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</si>
  <si>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</si>
  <si>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</si>
  <si>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</si>
  <si>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</si>
  <si>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</si>
  <si>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</si>
  <si>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</si>
  <si>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</si>
  <si>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</si>
  <si>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</si>
  <si>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</si>
  <si>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</si>
  <si>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</si>
  <si>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</si>
  <si>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</si>
  <si>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</si>
  <si>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</si>
  <si>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</si>
  <si>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</si>
  <si>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</si>
  <si>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</si>
  <si>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</si>
  <si>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</si>
  <si>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</si>
  <si>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</si>
  <si>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</si>
  <si>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</si>
  <si>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</si>
  <si>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</si>
  <si>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</si>
  <si>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</si>
  <si>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</si>
  <si>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</si>
  <si>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</si>
  <si>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</si>
  <si>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</si>
  <si>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</si>
  <si>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</si>
  <si>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</si>
  <si>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</si>
  <si>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</si>
  <si>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</si>
  <si>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</si>
  <si>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</si>
  <si>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</si>
  <si>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</si>
  <si>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</si>
  <si>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</si>
  <si>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</si>
  <si>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</si>
  <si>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</si>
  <si>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</si>
  <si>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</si>
  <si>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</si>
  <si>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</si>
  <si>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</si>
  <si>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</si>
  <si>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</si>
  <si>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</si>
  <si>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</si>
  <si>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</si>
  <si>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</si>
  <si>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</si>
  <si>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</si>
  <si>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</si>
  <si>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</si>
  <si>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</si>
  <si>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</si>
  <si>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</si>
  <si>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</si>
  <si>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</si>
  <si>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</si>
  <si>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</si>
  <si>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</si>
  <si>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</si>
  <si>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</si>
  <si>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</si>
  <si>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</si>
  <si>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</si>
  <si>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</si>
  <si>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</si>
  <si>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</si>
  <si>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</si>
  <si>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</si>
  <si>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</si>
  <si>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</si>
  <si>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</si>
  <si>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</si>
  <si>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</si>
  <si>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</si>
  <si>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</si>
  <si>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</si>
  <si>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</si>
  <si>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</si>
  <si>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</si>
  <si>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</si>
  <si>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</si>
  <si>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</si>
  <si>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</si>
  <si>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</si>
  <si>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</si>
  <si>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</si>
  <si>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</si>
  <si>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</si>
  <si>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</si>
  <si>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</si>
  <si>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</si>
  <si>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</si>
  <si>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</si>
  <si>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</si>
  <si>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</si>
  <si>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</si>
  <si>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</si>
  <si>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</si>
  <si>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</si>
  <si>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</si>
  <si>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</si>
  <si>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</si>
  <si>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</si>
  <si>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</si>
  <si>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</si>
  <si>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</si>
  <si>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</si>
  <si>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</si>
  <si>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</si>
  <si>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</si>
  <si>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</si>
  <si>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</si>
  <si>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</si>
  <si>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</si>
  <si>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</si>
  <si>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</si>
  <si>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</si>
  <si>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</si>
  <si>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</si>
  <si>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</si>
  <si>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</si>
  <si>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</si>
  <si>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</si>
  <si>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</si>
  <si>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</si>
  <si>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</si>
  <si>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</si>
  <si>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</si>
  <si>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</si>
  <si>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</si>
  <si>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</si>
  <si>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</si>
  <si>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</si>
  <si>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</si>
  <si>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</si>
  <si>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</si>
  <si>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</si>
  <si>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</si>
  <si>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</si>
  <si>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</si>
  <si>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</si>
  <si>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</si>
  <si>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</si>
  <si>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</si>
  <si>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</si>
  <si>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</si>
  <si>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</si>
  <si>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</si>
  <si>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</si>
  <si>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</si>
  <si>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</si>
  <si>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</si>
  <si>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</si>
  <si>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</si>
  <si>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</si>
  <si>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</si>
  <si>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</si>
  <si>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</si>
  <si>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</si>
  <si>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</si>
  <si>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</si>
  <si>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</si>
  <si>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</si>
  <si>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</si>
  <si>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</si>
  <si>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</si>
  <si>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</si>
  <si>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</si>
  <si>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</si>
  <si>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</si>
  <si>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</si>
  <si>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</si>
  <si>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</si>
  <si>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</si>
  <si>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</si>
  <si>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</si>
  <si>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</si>
  <si>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</si>
  <si>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</si>
  <si>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</si>
  <si>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</si>
  <si>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</si>
  <si>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</si>
  <si>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</si>
  <si>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</si>
  <si>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</si>
  <si>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</si>
  <si>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</si>
  <si>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</si>
  <si>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</si>
  <si>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</si>
  <si>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</si>
  <si>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</si>
  <si>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</si>
  <si>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</si>
  <si>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</si>
  <si>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</si>
  <si>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</si>
  <si>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</si>
  <si>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</si>
  <si>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</si>
  <si>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</si>
  <si>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</si>
  <si>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</si>
  <si>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</si>
  <si>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</si>
  <si>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</si>
  <si>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</si>
  <si>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</si>
  <si>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</si>
  <si>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</si>
  <si>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</si>
  <si>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</si>
  <si>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</si>
  <si>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</si>
  <si>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</si>
  <si>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</si>
  <si>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</si>
  <si>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</si>
  <si>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</si>
  <si>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</si>
  <si>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</si>
  <si>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</si>
  <si>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</si>
  <si>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</si>
  <si>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</si>
  <si>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</si>
  <si>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</si>
  <si>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</si>
  <si>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</si>
  <si>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</si>
  <si>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</si>
  <si>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</si>
  <si>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</si>
  <si>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</si>
  <si>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</si>
  <si>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</si>
  <si>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</si>
  <si>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</si>
  <si>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</si>
  <si>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</si>
  <si>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</si>
  <si>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</si>
  <si>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</si>
  <si>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</si>
  <si>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</si>
  <si>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</si>
  <si>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</si>
  <si>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</si>
  <si>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</si>
  <si>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</si>
  <si>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</si>
  <si>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</si>
  <si>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</si>
  <si>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</si>
  <si>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</si>
  <si>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</si>
  <si>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</si>
  <si>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</si>
  <si>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</si>
  <si>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</si>
  <si>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</si>
  <si>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</si>
  <si>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</si>
  <si>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</si>
  <si>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</si>
  <si>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</si>
  <si>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</si>
  <si>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</si>
  <si>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</si>
  <si>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</si>
  <si>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</si>
  <si>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</si>
  <si>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</si>
  <si>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</si>
  <si>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</si>
  <si>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</si>
  <si>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</si>
  <si>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</si>
  <si>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</si>
  <si>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</si>
  <si>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</si>
  <si>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</si>
  <si>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</si>
  <si>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</si>
  <si>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</si>
  <si>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</si>
  <si>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</si>
  <si>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</si>
  <si>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</si>
  <si>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</si>
  <si>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</si>
  <si>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</si>
  <si>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</si>
  <si>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</si>
  <si>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</si>
  <si>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</si>
  <si>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</si>
  <si>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</si>
  <si>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</si>
  <si>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</si>
  <si>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</si>
  <si>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</si>
  <si>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</si>
  <si>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</si>
  <si>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</si>
  <si>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</si>
  <si>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</si>
  <si>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</si>
  <si>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</si>
  <si>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</si>
  <si>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</si>
  <si>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</si>
  <si>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</si>
  <si>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</si>
  <si>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</si>
  <si>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</si>
  <si>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</si>
  <si>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</si>
  <si>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</si>
  <si>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</si>
  <si>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</si>
  <si>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</si>
  <si>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</si>
  <si>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</si>
  <si>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</si>
  <si>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</si>
  <si>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</si>
  <si>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</si>
  <si>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</si>
  <si>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</si>
  <si>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</si>
  <si>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</si>
  <si>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</si>
  <si>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</si>
  <si>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</si>
  <si>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</si>
  <si>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</si>
  <si>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</si>
  <si>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</si>
  <si>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</si>
  <si>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</si>
  <si>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</si>
  <si>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</si>
  <si>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</si>
  <si>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</si>
  <si>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</si>
  <si>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</si>
  <si>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</si>
  <si>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</si>
  <si>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</si>
  <si>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</si>
  <si>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</si>
  <si>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</si>
  <si>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</si>
  <si>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</si>
  <si>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</si>
  <si>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</si>
  <si>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</si>
  <si>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</si>
  <si>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</si>
  <si>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</si>
  <si>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</si>
  <si>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</si>
  <si>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</si>
  <si>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</si>
  <si>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</si>
  <si>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</si>
  <si>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</si>
  <si>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</si>
  <si>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</si>
  <si>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</si>
  <si>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</si>
  <si>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</si>
  <si>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</si>
  <si>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</si>
  <si>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</si>
  <si>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</si>
  <si>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</si>
  <si>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</si>
  <si>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</si>
  <si>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</si>
  <si>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</si>
  <si>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</si>
  <si>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</si>
  <si>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</si>
  <si>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</si>
  <si>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</si>
  <si>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</si>
  <si>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</si>
  <si>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</si>
  <si>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</si>
  <si>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</si>
  <si>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</si>
  <si>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</si>
  <si>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</si>
  <si>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</si>
  <si>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</si>
  <si>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</si>
  <si>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</si>
  <si>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</si>
  <si>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</si>
  <si>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</si>
  <si>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</si>
  <si>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</si>
  <si>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</si>
  <si>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</si>
  <si>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</si>
  <si>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</si>
  <si>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</si>
  <si>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</si>
  <si>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</si>
  <si>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</si>
  <si>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</si>
  <si>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</si>
  <si>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</si>
  <si>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</si>
  <si>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</si>
  <si>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</si>
  <si>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</si>
  <si>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</si>
  <si>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</si>
  <si>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</si>
  <si>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</si>
  <si>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</si>
  <si>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</si>
  <si>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</si>
  <si>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</si>
  <si>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</si>
  <si>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</si>
  <si>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</si>
  <si>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</si>
  <si>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</si>
  <si>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</si>
  <si>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</si>
  <si>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</si>
  <si>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</si>
  <si>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</si>
  <si>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</si>
  <si>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</si>
  <si>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</si>
  <si>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</si>
  <si>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</si>
  <si>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</si>
  <si>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</si>
  <si>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</si>
  <si>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</si>
  <si>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</si>
  <si>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</si>
  <si>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</si>
  <si>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</si>
  <si>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</si>
  <si>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</si>
  <si>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</si>
  <si>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</si>
  <si>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</si>
  <si>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</si>
  <si>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</si>
  <si>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</si>
  <si>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</si>
  <si>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</si>
  <si>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</si>
  <si>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</si>
  <si>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</si>
  <si>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</si>
  <si>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</si>
  <si>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</si>
  <si>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</si>
  <si>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</si>
  <si>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</si>
  <si>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</si>
  <si>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</si>
  <si>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</si>
  <si>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</si>
  <si>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</si>
  <si>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</si>
  <si>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</si>
  <si>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</si>
  <si>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</si>
  <si>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</si>
  <si>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</si>
  <si>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</si>
  <si>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</si>
  <si>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</si>
  <si>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</si>
  <si>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</si>
  <si>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</si>
  <si>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</si>
  <si>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</si>
  <si>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</si>
  <si>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</si>
  <si>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</si>
  <si>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</si>
  <si>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</si>
  <si>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</si>
  <si>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</si>
  <si>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</si>
  <si>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</si>
  <si>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</si>
  <si>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</si>
  <si>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</si>
  <si>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</si>
  <si>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</si>
  <si>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</si>
  <si>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</si>
  <si>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</si>
  <si>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</si>
  <si>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</si>
  <si>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</si>
  <si>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</si>
  <si>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</si>
  <si>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</si>
  <si>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</si>
  <si>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</si>
  <si>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</si>
  <si>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</si>
  <si>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</si>
  <si>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</si>
  <si>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</si>
  <si>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</si>
  <si>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</si>
  <si>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</si>
  <si>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</si>
  <si>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</si>
  <si>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</si>
  <si>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</si>
  <si>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</si>
  <si>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</si>
  <si>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</si>
  <si>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</si>
  <si>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</si>
  <si>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</si>
  <si>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</si>
  <si>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</si>
  <si>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</si>
  <si>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</si>
  <si>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</si>
  <si>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</si>
  <si>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</si>
  <si>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</si>
  <si>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</si>
  <si>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</si>
  <si>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</si>
  <si>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</si>
  <si>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</si>
  <si>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</si>
  <si>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</si>
  <si>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</si>
  <si>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</si>
  <si>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</si>
  <si>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</si>
  <si>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</si>
  <si>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</si>
  <si>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</si>
  <si>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</si>
  <si>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</si>
  <si>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</si>
  <si>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</si>
  <si>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</si>
  <si>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</si>
  <si>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</si>
  <si>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</si>
  <si>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</si>
  <si>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</si>
  <si>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</si>
  <si>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</si>
  <si>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</si>
  <si>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</si>
  <si>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</si>
  <si>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</si>
  <si>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</si>
  <si>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</si>
  <si>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</si>
  <si>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</si>
  <si>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</si>
  <si>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</si>
  <si>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</si>
  <si>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</si>
  <si>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</si>
  <si>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</si>
  <si>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</si>
  <si>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</si>
  <si>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</si>
  <si>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</si>
  <si>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</si>
  <si>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</si>
  <si>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</si>
  <si>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</si>
  <si>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</si>
  <si>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</si>
  <si>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</si>
  <si>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</si>
  <si>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</si>
  <si>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</si>
  <si>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</si>
  <si>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</si>
  <si>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</si>
  <si>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</si>
  <si>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</si>
  <si>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</si>
  <si>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</si>
  <si>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</si>
  <si>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</si>
  <si>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</si>
  <si>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</si>
  <si>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</si>
  <si>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</si>
  <si>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</si>
  <si>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</si>
  <si>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</si>
  <si>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</si>
  <si>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</si>
  <si>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</si>
  <si>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</si>
  <si>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</si>
  <si>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</si>
  <si>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</si>
  <si>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</si>
  <si>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</si>
  <si>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</si>
  <si>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</si>
  <si>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</si>
  <si>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</si>
  <si>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</si>
  <si>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</si>
  <si>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</si>
  <si>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</si>
  <si>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</si>
  <si>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</si>
  <si>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</si>
  <si>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</si>
  <si>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</si>
  <si>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</si>
  <si>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</si>
  <si>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</si>
  <si>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</si>
  <si>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</si>
  <si>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</si>
  <si>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</si>
  <si>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</si>
  <si>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</si>
  <si>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</si>
  <si>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</si>
  <si>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</si>
  <si>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</si>
  <si>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</si>
  <si>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</si>
  <si>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</si>
  <si>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</si>
  <si>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</si>
  <si>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</si>
  <si>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</si>
  <si>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</si>
  <si>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</si>
  <si>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</si>
  <si>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</si>
  <si>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</si>
  <si>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</si>
  <si>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</si>
  <si>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</si>
  <si>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</si>
  <si>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</si>
  <si>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</si>
  <si>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</si>
  <si>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</si>
  <si>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</si>
  <si>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</si>
  <si>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</si>
  <si>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</si>
  <si>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</si>
  <si>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</si>
  <si>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</si>
  <si>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</si>
  <si>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</si>
  <si>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</si>
  <si>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</si>
  <si>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</si>
  <si>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</si>
  <si>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</si>
  <si>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</si>
  <si>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</si>
  <si>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</si>
  <si>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</si>
  <si>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</si>
  <si>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</si>
  <si>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</si>
  <si>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</si>
  <si>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</si>
  <si>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</si>
  <si>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</si>
  <si>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</si>
  <si>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</si>
  <si>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</si>
  <si>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</si>
  <si>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</si>
  <si>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</si>
  <si>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</si>
  <si>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</si>
  <si>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</si>
  <si>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</si>
  <si>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</si>
  <si>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</si>
  <si>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</si>
  <si>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</si>
  <si>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</si>
  <si>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</si>
  <si>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</si>
  <si>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</si>
  <si>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</si>
  <si>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</si>
  <si>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</si>
  <si>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</si>
  <si>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</si>
  <si>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</si>
  <si>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</si>
  <si>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</si>
  <si>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</si>
  <si>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</si>
  <si>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</si>
  <si>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</si>
  <si>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</si>
  <si>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</si>
  <si>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</si>
  <si>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</si>
  <si>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</si>
  <si>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</si>
  <si>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</si>
  <si>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</si>
  <si>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</si>
  <si>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</si>
  <si>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</si>
  <si>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</si>
  <si>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</si>
  <si>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</si>
  <si>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</si>
  <si>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</si>
  <si>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</si>
  <si>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</si>
  <si>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</si>
  <si>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</si>
  <si>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</si>
  <si>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</si>
  <si>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</si>
  <si>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</si>
  <si>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</si>
  <si>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</si>
  <si>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</si>
  <si>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</si>
  <si>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</si>
  <si>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</si>
  <si>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</si>
  <si>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</si>
  <si>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</si>
  <si>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</si>
  <si>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</si>
  <si>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</si>
  <si>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</si>
  <si>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</si>
  <si>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</si>
  <si>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</si>
  <si>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</si>
  <si>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</si>
  <si>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</si>
  <si>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</si>
  <si>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</si>
  <si>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</si>
  <si>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</si>
  <si>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</si>
  <si>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</si>
  <si>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</si>
  <si>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</si>
  <si>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</si>
  <si>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</si>
  <si>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</si>
  <si>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</si>
  <si>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</si>
  <si>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</si>
  <si>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</si>
  <si>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</si>
  <si>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</si>
  <si>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</si>
  <si>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</si>
  <si>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</si>
  <si>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</si>
  <si>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</si>
  <si>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</si>
  <si>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</si>
  <si>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</si>
  <si>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</si>
  <si>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</si>
  <si>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</si>
  <si>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</si>
  <si>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</si>
  <si>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</si>
  <si>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</si>
  <si>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</si>
  <si>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</si>
  <si>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</si>
  <si>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</si>
  <si>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</si>
  <si>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</si>
  <si>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</si>
  <si>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</si>
  <si>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</si>
  <si>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</si>
  <si>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</si>
  <si>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</si>
  <si>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</si>
  <si>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</si>
  <si>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</si>
  <si>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</si>
  <si>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</si>
  <si>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</si>
  <si>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</si>
  <si>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</si>
  <si>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</si>
  <si>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</si>
  <si>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</si>
  <si>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</si>
  <si>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</si>
  <si>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</si>
  <si>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</si>
  <si>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</si>
  <si>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</si>
  <si>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</si>
  <si>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</si>
  <si>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</si>
  <si>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</si>
  <si>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</si>
  <si>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</si>
  <si>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</si>
  <si>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</si>
  <si>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</si>
  <si>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</si>
  <si>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</si>
  <si>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</si>
  <si>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</si>
  <si>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</si>
  <si>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</si>
  <si>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</si>
  <si>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</si>
  <si>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</si>
  <si>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</si>
  <si>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</si>
  <si>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</si>
  <si>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</si>
  <si>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</si>
  <si>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</si>
  <si>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</si>
  <si>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</si>
  <si>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</si>
  <si>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</si>
  <si>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</si>
  <si>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</si>
  <si>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</si>
  <si>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</si>
  <si>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</si>
  <si>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</si>
  <si>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</si>
  <si>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</si>
  <si>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</si>
  <si>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</si>
  <si>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</si>
  <si>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</si>
  <si>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</si>
  <si>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</si>
  <si>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</si>
  <si>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</si>
  <si>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</si>
  <si>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</si>
  <si>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</si>
  <si>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</si>
  <si>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</si>
  <si>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</si>
  <si>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</si>
  <si>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</si>
  <si>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</si>
  <si>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</si>
  <si>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</si>
  <si>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</si>
  <si>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</si>
  <si>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</si>
  <si>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</si>
  <si>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</si>
  <si>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</si>
  <si>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</si>
  <si>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</si>
  <si>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</si>
  <si>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</si>
  <si>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</si>
  <si>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</si>
  <si>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</si>
  <si>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</si>
  <si>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</si>
  <si>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</si>
  <si>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</si>
  <si>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</si>
  <si>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</si>
  <si>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</si>
  <si>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</si>
  <si>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</si>
  <si>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</si>
  <si>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</si>
  <si>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</si>
  <si>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</si>
  <si>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</si>
  <si>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</si>
  <si>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</si>
  <si>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</si>
  <si>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</si>
  <si>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</si>
  <si>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</si>
  <si>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</si>
  <si>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</si>
  <si>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</si>
  <si>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</si>
  <si>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</si>
  <si>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</si>
  <si>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</si>
  <si>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</si>
  <si>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</si>
  <si>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</si>
  <si>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</si>
  <si>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</si>
  <si>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</si>
  <si>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</si>
  <si>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</si>
  <si>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</si>
  <si>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</si>
  <si>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</si>
  <si>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</si>
  <si>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</si>
  <si>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</si>
  <si>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</si>
  <si>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</si>
  <si>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</si>
  <si>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</si>
  <si>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</si>
  <si>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</si>
  <si>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</si>
  <si>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</si>
  <si>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</si>
  <si>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</si>
  <si>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</si>
  <si>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</si>
  <si>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</si>
  <si>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</si>
  <si>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</si>
  <si>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</si>
  <si>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</si>
  <si>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</si>
  <si>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</si>
  <si>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</si>
  <si>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</si>
  <si>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</si>
  <si>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</si>
  <si>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</si>
  <si>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</si>
  <si>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</si>
  <si>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</si>
  <si>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</si>
  <si>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</si>
  <si>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</si>
  <si>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</si>
  <si>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</si>
  <si>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</si>
  <si>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</si>
  <si>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</si>
  <si>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</si>
  <si>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</si>
  <si>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</si>
  <si>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</si>
  <si>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</si>
  <si>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</si>
  <si>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</si>
  <si>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</si>
  <si>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</si>
  <si>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</si>
  <si>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</si>
  <si>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</si>
  <si>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</si>
  <si>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</si>
  <si>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</si>
  <si>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</si>
  <si>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</si>
  <si>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</si>
  <si>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</si>
  <si>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</si>
  <si>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</si>
  <si>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</si>
  <si>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</si>
  <si>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</si>
  <si>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</si>
  <si>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</si>
  <si>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</si>
  <si>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</si>
  <si>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</si>
  <si>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</si>
  <si>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</si>
  <si>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</si>
  <si>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</si>
  <si>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</si>
  <si>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</si>
  <si>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</si>
  <si>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</si>
  <si>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</si>
  <si>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</si>
  <si>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</si>
  <si>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</si>
  <si>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</si>
  <si>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</si>
  <si>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</si>
  <si>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</si>
  <si>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</si>
  <si>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</si>
  <si>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</si>
  <si>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</si>
  <si>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</si>
  <si>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</si>
  <si>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</si>
  <si>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</si>
  <si>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</si>
  <si>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</si>
  <si>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</si>
  <si>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</si>
  <si>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</si>
  <si>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</si>
  <si>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</si>
  <si>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</si>
  <si>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</si>
  <si>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</si>
  <si>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</si>
  <si>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</si>
  <si>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</si>
  <si>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</si>
  <si>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</si>
  <si>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</si>
  <si>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</si>
  <si>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</si>
  <si>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</si>
  <si>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</si>
  <si>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</si>
  <si>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</si>
  <si>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</si>
  <si>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</si>
  <si>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</si>
  <si>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</si>
  <si>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</si>
  <si>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</si>
  <si>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</si>
  <si>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</si>
  <si>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</si>
  <si>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</si>
  <si>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</si>
  <si>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</si>
  <si>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</si>
  <si>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</si>
  <si>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</si>
  <si>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</si>
  <si>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</si>
  <si>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</si>
  <si>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</si>
  <si>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</si>
  <si>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</si>
  <si>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</si>
  <si>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</si>
  <si>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</si>
  <si>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</si>
  <si>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</si>
  <si>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</si>
  <si>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</si>
  <si>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</si>
  <si>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</si>
  <si>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</si>
  <si>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</si>
  <si>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</si>
  <si>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</si>
  <si>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</si>
  <si>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</si>
  <si>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</si>
  <si>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</si>
  <si>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</si>
  <si>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</si>
  <si>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</si>
  <si>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</si>
  <si>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</si>
  <si>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</si>
  <si>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</si>
  <si>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</si>
  <si>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</si>
  <si>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</si>
  <si>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</si>
  <si>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</si>
  <si>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</si>
  <si>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</si>
  <si>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</si>
  <si>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</si>
  <si>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</si>
  <si>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</si>
  <si>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</si>
  <si>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</si>
  <si>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</si>
  <si>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</si>
  <si>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</si>
  <si>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</si>
  <si>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</si>
  <si>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</si>
  <si>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</si>
  <si>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</si>
  <si>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</si>
  <si>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</si>
  <si>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</si>
  <si>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</si>
  <si>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</si>
  <si>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</si>
  <si>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</si>
  <si>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</si>
  <si>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</si>
  <si>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</si>
  <si>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</si>
  <si>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</si>
  <si>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</si>
  <si>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</si>
  <si>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</si>
  <si>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</si>
  <si>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</si>
  <si>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</si>
  <si>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</si>
  <si>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</si>
  <si>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</si>
  <si>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</si>
  <si>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</si>
  <si>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</si>
  <si>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</si>
  <si>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</si>
  <si>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</si>
  <si>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</si>
  <si>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</si>
  <si>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</si>
  <si>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</si>
  <si>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</si>
  <si>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</si>
  <si>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</si>
  <si>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</si>
  <si>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</si>
  <si>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</si>
  <si>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</si>
  <si>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</si>
  <si>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</si>
  <si>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</si>
  <si>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</si>
  <si>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</si>
  <si>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</si>
  <si>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</si>
  <si>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</si>
  <si>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</si>
  <si>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</si>
  <si>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</si>
  <si>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</si>
  <si>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</si>
  <si>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</si>
  <si>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</si>
  <si>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</si>
  <si>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</si>
  <si>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</si>
  <si>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</si>
  <si>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</si>
  <si>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</si>
  <si>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</si>
  <si>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</si>
  <si>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</si>
  <si>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</si>
  <si>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</si>
  <si>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</si>
  <si>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</si>
  <si>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</si>
  <si>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</si>
  <si>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</si>
  <si>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</si>
  <si>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</si>
  <si>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</si>
  <si>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</si>
  <si>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</si>
  <si>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</si>
  <si>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</si>
  <si>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</si>
  <si>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</si>
  <si>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</si>
  <si>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</si>
  <si>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</si>
  <si>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</si>
  <si>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</si>
  <si>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</si>
  <si>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</si>
  <si>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</si>
  <si>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</si>
  <si>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</si>
  <si>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</si>
  <si>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</si>
  <si>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</si>
  <si>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</si>
  <si>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</si>
  <si>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</si>
  <si>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</si>
  <si>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</si>
  <si>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</si>
  <si>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</si>
  <si>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</si>
  <si>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</si>
  <si>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</si>
  <si>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</si>
  <si>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</si>
  <si>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</si>
  <si>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</si>
  <si>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</si>
  <si>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</si>
  <si>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</si>
  <si>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</si>
  <si>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</si>
  <si>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</si>
  <si>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</si>
  <si>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</si>
  <si>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</si>
  <si>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</si>
  <si>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</si>
  <si>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</si>
  <si>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</si>
  <si>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</si>
  <si>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</si>
  <si>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</si>
  <si>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</si>
  <si>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</si>
  <si>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</si>
  <si>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</si>
  <si>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</si>
  <si>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</si>
  <si>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</si>
  <si>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</si>
  <si>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</si>
  <si>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</si>
  <si>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</si>
  <si>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</si>
  <si>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</si>
  <si>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</si>
  <si>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</si>
  <si>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</si>
  <si>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</si>
  <si>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</si>
  <si>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</si>
  <si>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</si>
  <si>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</si>
  <si>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</si>
  <si>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</si>
  <si>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</si>
  <si>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</si>
  <si>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</si>
  <si>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</si>
  <si>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</si>
  <si>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</si>
  <si>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</si>
  <si>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</si>
  <si>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</si>
  <si>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</si>
  <si>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</si>
  <si>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</si>
  <si>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</si>
  <si>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</si>
  <si>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</si>
  <si>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</si>
  <si>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</si>
  <si>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</si>
  <si>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</si>
  <si>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</si>
  <si>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</si>
  <si>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</si>
  <si>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</si>
  <si>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</si>
  <si>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</si>
  <si>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</si>
  <si>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</si>
  <si>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</si>
  <si>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</si>
  <si>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</si>
  <si>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</si>
  <si>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</si>
  <si>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</si>
  <si>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</si>
  <si>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</si>
  <si>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</si>
  <si>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</si>
  <si>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</si>
  <si>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</si>
  <si>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</si>
  <si>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</si>
  <si>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</si>
  <si>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</si>
  <si>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</si>
  <si>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</si>
  <si>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</si>
  <si>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</si>
  <si>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</si>
  <si>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</si>
  <si>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</si>
  <si>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</si>
  <si>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</si>
  <si>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</si>
  <si>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</si>
  <si>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</si>
  <si>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</si>
  <si>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</si>
  <si>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</si>
  <si>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</si>
  <si>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</si>
  <si>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</si>
  <si>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</si>
  <si>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</si>
  <si>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</si>
  <si>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</si>
  <si>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</si>
  <si>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</si>
  <si>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</si>
  <si>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</si>
  <si>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</si>
  <si>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</si>
  <si>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</si>
  <si>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</si>
  <si>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</si>
  <si>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</si>
  <si>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</si>
  <si>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</si>
  <si>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</si>
  <si>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</si>
  <si>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</si>
  <si>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</si>
  <si>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</si>
  <si>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</si>
  <si>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</si>
  <si>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</si>
  <si>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</si>
  <si>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</si>
  <si>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</si>
  <si>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</si>
  <si>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</si>
  <si>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</si>
  <si>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</si>
  <si>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</si>
  <si>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</si>
  <si>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</si>
  <si>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</si>
  <si>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</si>
  <si>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</si>
  <si>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</si>
  <si>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</si>
  <si>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</si>
  <si>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</si>
  <si>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</si>
  <si>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</si>
  <si>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</si>
  <si>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</si>
  <si>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</si>
  <si>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</si>
  <si>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</si>
  <si>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</si>
  <si>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</si>
  <si>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</si>
  <si>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</si>
  <si>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</si>
  <si>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</si>
  <si>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</si>
  <si>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</si>
  <si>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</si>
  <si>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</si>
  <si>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</si>
  <si>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</si>
  <si>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</si>
  <si>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</si>
  <si>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</si>
  <si>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</si>
  <si>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</si>
  <si>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</si>
  <si>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</si>
  <si>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</si>
  <si>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</si>
  <si>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</si>
  <si>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</si>
  <si>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</si>
  <si>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</si>
  <si>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</si>
  <si>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</si>
  <si>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</si>
  <si>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</si>
  <si>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</si>
  <si>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</si>
  <si>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</si>
  <si>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</si>
  <si>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</si>
  <si>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</si>
  <si>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</si>
  <si>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</si>
  <si>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</si>
  <si>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</si>
  <si>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</si>
  <si>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</si>
  <si>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</si>
  <si>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</si>
  <si>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</si>
  <si>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</si>
  <si>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</si>
  <si>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</si>
  <si>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</si>
  <si>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</si>
  <si>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</si>
  <si>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</si>
  <si>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</si>
  <si>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</si>
  <si>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</si>
  <si>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</si>
  <si>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</si>
  <si>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</si>
  <si>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</si>
  <si>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</si>
  <si>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</si>
  <si>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</si>
  <si>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</si>
  <si>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</si>
  <si>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</si>
  <si>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</si>
  <si>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</si>
  <si>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</si>
  <si>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</si>
  <si>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</si>
  <si>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</si>
  <si>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</si>
  <si>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</si>
  <si>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</si>
  <si>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</si>
  <si>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</si>
  <si>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</si>
  <si>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</si>
  <si>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</si>
  <si>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</si>
  <si>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</si>
  <si>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</si>
  <si>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</si>
  <si>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</si>
  <si>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</si>
  <si>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</si>
  <si>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</si>
  <si>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</si>
  <si>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</si>
  <si>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</si>
  <si>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</si>
  <si>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</si>
  <si>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</si>
  <si>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</si>
  <si>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</si>
  <si>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</si>
  <si>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</si>
  <si>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</si>
  <si>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</si>
  <si>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</si>
  <si>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</si>
  <si>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</si>
  <si>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</si>
  <si>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</si>
  <si>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</si>
  <si>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</si>
  <si>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</si>
  <si>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</si>
  <si>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</si>
  <si>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</si>
  <si>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</si>
  <si>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</si>
  <si>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</si>
  <si>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</si>
  <si>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</si>
  <si>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</si>
  <si>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</si>
  <si>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</si>
  <si>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</si>
  <si>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</si>
  <si>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</si>
  <si>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</si>
  <si>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</si>
  <si>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</si>
  <si>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</si>
  <si>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</si>
  <si>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</si>
  <si>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</si>
  <si>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</si>
  <si>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</si>
  <si>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</si>
  <si>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</si>
  <si>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</si>
  <si>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</si>
  <si>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</si>
  <si>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</si>
  <si>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</si>
  <si>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</si>
  <si>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</si>
  <si>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</si>
  <si>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</si>
  <si>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</si>
  <si>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</si>
  <si>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</si>
  <si>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</si>
  <si>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</si>
  <si>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</si>
  <si>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</si>
  <si>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</si>
  <si>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</si>
  <si>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</si>
  <si>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</si>
  <si>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</si>
  <si>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</si>
  <si>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</si>
  <si>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</si>
  <si>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</si>
  <si>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</si>
  <si>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</si>
  <si>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</si>
  <si>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</si>
  <si>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</si>
  <si>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</si>
  <si>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</si>
  <si>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</si>
  <si>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</si>
  <si>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</si>
  <si>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</si>
  <si>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</si>
  <si>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</si>
  <si>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</si>
  <si>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</si>
  <si>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</si>
  <si>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</si>
  <si>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</si>
  <si>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</si>
  <si>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</si>
  <si>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</si>
  <si>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</si>
  <si>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</si>
  <si>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</si>
  <si>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</si>
  <si>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</si>
  <si>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</si>
  <si>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</si>
  <si>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</si>
  <si>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</si>
  <si>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</si>
  <si>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</si>
  <si>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</si>
  <si>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</si>
  <si>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</si>
  <si>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</si>
  <si>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</si>
  <si>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</si>
  <si>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</si>
  <si>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</si>
  <si>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</si>
  <si>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</si>
  <si>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</si>
  <si>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</si>
  <si>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</si>
  <si>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</si>
  <si>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</si>
  <si>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</si>
  <si>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</si>
  <si>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</si>
  <si>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</si>
  <si>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</si>
  <si>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</si>
  <si>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</si>
  <si>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</si>
  <si>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</si>
  <si>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</si>
  <si>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</si>
  <si>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</si>
  <si>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</si>
  <si>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</si>
  <si>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</si>
  <si>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</si>
  <si>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</si>
  <si>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</si>
  <si>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</si>
  <si>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</si>
  <si>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</si>
  <si>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</si>
  <si>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</si>
  <si>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</si>
  <si>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</si>
  <si>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</si>
  <si>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</si>
  <si>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</si>
  <si>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</si>
  <si>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</si>
  <si>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</si>
  <si>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</si>
  <si>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</si>
  <si>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</si>
  <si>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</si>
  <si>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</si>
  <si>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</si>
  <si>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</si>
  <si>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</si>
  <si>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</si>
  <si>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</si>
  <si>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</si>
  <si>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</si>
  <si>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</si>
  <si>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</si>
  <si>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</si>
  <si>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</si>
  <si>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</si>
  <si>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</si>
  <si>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</si>
  <si>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</si>
  <si>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</si>
  <si>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</si>
  <si>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</si>
  <si>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</si>
  <si>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</si>
  <si>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</si>
  <si>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</si>
  <si>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</si>
  <si>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</si>
  <si>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</si>
  <si>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</si>
  <si>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</si>
  <si>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</si>
  <si>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</si>
  <si>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</si>
  <si>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</si>
  <si>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</si>
  <si>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</si>
  <si>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</si>
  <si>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</si>
  <si>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</si>
  <si>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</si>
  <si>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</si>
  <si>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</si>
  <si>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</si>
  <si>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</si>
  <si>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</si>
  <si>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</si>
  <si>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</si>
  <si>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</si>
  <si>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</si>
  <si>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</si>
  <si>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</si>
  <si>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</si>
  <si>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</si>
  <si>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</si>
  <si>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</si>
  <si>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</si>
  <si>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</si>
  <si>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</si>
  <si>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</si>
  <si>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</si>
  <si>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</si>
  <si>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</si>
  <si>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</si>
  <si>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</si>
  <si>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</si>
  <si>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</si>
  <si>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</si>
  <si>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</si>
  <si>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</si>
  <si>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</si>
  <si>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</si>
  <si>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</si>
  <si>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</si>
  <si>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</si>
  <si>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</si>
  <si>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</si>
  <si>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</si>
  <si>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</si>
  <si>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</si>
  <si>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</si>
  <si>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</si>
  <si>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</si>
  <si>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</si>
  <si>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</si>
  <si>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</si>
  <si>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</si>
  <si>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</si>
  <si>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</si>
  <si>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</si>
  <si>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</si>
  <si>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</si>
  <si>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</si>
  <si>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</si>
  <si>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</si>
  <si>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</si>
  <si>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</si>
  <si>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</si>
  <si>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</si>
  <si>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</si>
  <si>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</si>
  <si>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</si>
  <si>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</si>
  <si>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</si>
  <si>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</si>
  <si>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</si>
  <si>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</si>
  <si>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</si>
  <si>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</si>
  <si>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</si>
  <si>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</si>
  <si>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</si>
  <si>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</si>
  <si>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</si>
  <si>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</si>
  <si>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</si>
  <si>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</si>
  <si>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</si>
  <si>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</si>
  <si>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</si>
  <si>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</si>
  <si>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</si>
  <si>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</si>
  <si>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</si>
  <si>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</si>
  <si>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</si>
  <si>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</si>
  <si>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</si>
  <si>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</si>
  <si>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</si>
  <si>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</si>
  <si>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</si>
  <si>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</si>
  <si>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</si>
  <si>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</si>
  <si>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</si>
  <si>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</si>
  <si>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</si>
  <si>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</si>
  <si>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</si>
  <si>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</si>
  <si>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</si>
  <si>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</si>
  <si>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</si>
  <si>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</si>
  <si>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</si>
  <si>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</si>
  <si>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</si>
  <si>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</si>
  <si>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</si>
  <si>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</si>
  <si>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</si>
  <si>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</si>
  <si>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</si>
  <si>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</si>
  <si>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</si>
  <si>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</si>
  <si>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</si>
  <si>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</si>
  <si>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</si>
  <si>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</si>
  <si>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</si>
  <si>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</si>
  <si>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</si>
  <si>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</si>
  <si>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</si>
  <si>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</si>
  <si>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</si>
  <si>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</si>
  <si>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</si>
  <si>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</si>
  <si>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</si>
  <si>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</si>
  <si>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</si>
  <si>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</si>
  <si>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</si>
  <si>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</si>
  <si>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</si>
  <si>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</si>
  <si>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</si>
  <si>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</si>
  <si>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</si>
  <si>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</si>
  <si>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</si>
  <si>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</si>
  <si>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</si>
  <si>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</si>
  <si>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</si>
  <si>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</si>
  <si>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</si>
  <si>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</si>
  <si>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</si>
  <si>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</si>
  <si>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</si>
  <si>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</si>
  <si>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</si>
  <si>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</si>
  <si>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</si>
  <si>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</si>
  <si>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</si>
  <si>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</si>
  <si>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</si>
  <si>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</si>
  <si>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</si>
  <si>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</si>
  <si>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</si>
  <si>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</si>
  <si>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</si>
  <si>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</si>
  <si>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</si>
  <si>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</si>
  <si>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</si>
  <si>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</si>
  <si>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</si>
  <si>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</si>
  <si>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</si>
  <si>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</si>
  <si>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</si>
  <si>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</si>
  <si>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</si>
  <si>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</si>
  <si>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</si>
  <si>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</si>
  <si>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</si>
  <si>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</si>
  <si>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</si>
  <si>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</si>
  <si>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</si>
  <si>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</si>
  <si>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</si>
  <si>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</si>
  <si>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</si>
  <si>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</si>
  <si>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</si>
  <si>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</si>
  <si>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</si>
  <si>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</si>
  <si>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</si>
  <si>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</si>
  <si>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</si>
  <si>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</si>
  <si>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</si>
  <si>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</si>
  <si>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</si>
  <si>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</si>
  <si>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</si>
  <si>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</si>
  <si>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</si>
  <si>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</si>
  <si>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</si>
  <si>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</si>
  <si>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</si>
  <si>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</si>
  <si>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</si>
  <si>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</si>
  <si>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</si>
  <si>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</si>
  <si>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</si>
  <si>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</si>
  <si>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</si>
  <si>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</si>
  <si>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</si>
  <si>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</si>
  <si>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</si>
  <si>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</si>
  <si>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</si>
  <si>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</si>
  <si>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</si>
  <si>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</si>
  <si>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</si>
  <si>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</si>
  <si>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</si>
  <si>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</si>
  <si>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</si>
  <si>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</si>
  <si>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</si>
  <si>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</si>
  <si>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</si>
  <si>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</si>
  <si>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</si>
  <si>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</si>
  <si>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</si>
  <si>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</si>
  <si>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</si>
  <si>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</si>
  <si>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</si>
  <si>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</si>
  <si>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</si>
  <si>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</si>
  <si>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</si>
  <si>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</si>
  <si>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</si>
  <si>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</si>
  <si>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</si>
  <si>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</si>
  <si>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</si>
  <si>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</si>
  <si>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</si>
  <si>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</si>
  <si>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</si>
  <si>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</si>
  <si>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</si>
  <si>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</si>
  <si>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</si>
  <si>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</si>
  <si>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</si>
  <si>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</si>
  <si>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</si>
  <si>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</si>
  <si>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</si>
  <si>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</si>
  <si>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</si>
  <si>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</si>
  <si>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</si>
  <si>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</si>
  <si>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</si>
  <si>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</si>
  <si>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</si>
  <si>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</si>
  <si>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</si>
  <si>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</si>
  <si>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</si>
  <si>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</si>
  <si>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</si>
  <si>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</si>
  <si>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</si>
  <si>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</si>
  <si>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</si>
  <si>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</si>
  <si>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</si>
  <si>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</si>
  <si>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</si>
  <si>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</si>
  <si>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</si>
  <si>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</si>
  <si>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</si>
  <si>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</si>
  <si>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</si>
  <si>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</si>
  <si>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</si>
  <si>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</si>
  <si>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</si>
  <si>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</si>
  <si>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</si>
  <si>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</si>
  <si>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</si>
  <si>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</si>
  <si>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</si>
  <si>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</si>
  <si>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</si>
  <si>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</si>
  <si>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</si>
  <si>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</si>
  <si>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</si>
  <si>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</si>
  <si>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</si>
  <si>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</si>
  <si>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</si>
  <si>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</si>
  <si>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</si>
  <si>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</si>
  <si>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</si>
  <si>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</si>
  <si>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</si>
  <si>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</si>
  <si>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</si>
  <si>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</si>
  <si>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</si>
  <si>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</si>
  <si>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</si>
  <si>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</si>
  <si>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</si>
  <si>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</si>
  <si>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</si>
  <si>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</si>
  <si>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</si>
  <si>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</si>
  <si>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</si>
  <si>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</si>
  <si>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</si>
  <si>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</si>
  <si>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</si>
  <si>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</si>
  <si>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</si>
  <si>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</si>
  <si>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</si>
  <si>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</si>
  <si>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</si>
  <si>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</si>
  <si>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</si>
  <si>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</si>
  <si>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</si>
  <si>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</si>
  <si>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</si>
  <si>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</si>
  <si>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</si>
  <si>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</si>
  <si>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</si>
  <si>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</si>
  <si>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</si>
  <si>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</si>
  <si>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</si>
  <si>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</si>
  <si>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</si>
  <si>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</si>
  <si>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</si>
  <si>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</si>
  <si>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</si>
  <si>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</si>
  <si>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</si>
  <si>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</si>
  <si>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</si>
  <si>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</si>
  <si>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</si>
  <si>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</si>
  <si>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</si>
  <si>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</si>
  <si>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</si>
  <si>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</si>
  <si>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</si>
  <si>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</si>
  <si>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</si>
  <si>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</si>
  <si>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</si>
  <si>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</si>
  <si>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</si>
  <si>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</si>
  <si>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</si>
  <si>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</si>
  <si>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</si>
  <si>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</si>
  <si>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</si>
  <si>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</si>
  <si>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</si>
  <si>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</si>
  <si>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</si>
  <si>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</si>
  <si>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</si>
  <si>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</si>
  <si>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</si>
  <si>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</si>
  <si>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</si>
  <si>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</si>
  <si>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</si>
  <si>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</si>
  <si>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</si>
  <si>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</si>
  <si>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</si>
  <si>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</si>
  <si>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</si>
  <si>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</si>
  <si>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</si>
  <si>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</si>
  <si>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</si>
  <si>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</si>
  <si>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</si>
  <si>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</si>
  <si>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</si>
  <si>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</si>
  <si>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</si>
  <si>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</si>
  <si>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</si>
  <si>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</si>
  <si>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</si>
  <si>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</si>
  <si>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</si>
  <si>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</si>
  <si>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</si>
  <si>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</si>
  <si>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</si>
  <si>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</si>
  <si>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</si>
  <si>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</si>
  <si>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</si>
  <si>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</si>
  <si>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</si>
  <si>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</si>
  <si>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</si>
  <si>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</si>
  <si>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</si>
  <si>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</si>
  <si>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</si>
  <si>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</si>
  <si>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</si>
  <si>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</si>
  <si>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</si>
  <si>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</si>
  <si>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</si>
  <si>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</si>
  <si>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</si>
  <si>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</si>
  <si>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</si>
  <si>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</si>
  <si>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</si>
  <si>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</si>
  <si>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</si>
  <si>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</si>
  <si>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</si>
  <si>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</si>
  <si>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</si>
  <si>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</si>
  <si>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</si>
  <si>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</si>
  <si>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</si>
  <si>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</si>
  <si>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</si>
  <si>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</si>
  <si>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</si>
  <si>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</si>
  <si>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</si>
  <si>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</si>
  <si>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</si>
  <si>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</si>
  <si>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</si>
  <si>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</si>
  <si>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</si>
  <si>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</si>
  <si>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</si>
  <si>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</si>
  <si>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</si>
  <si>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</si>
  <si>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</si>
  <si>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</si>
  <si>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</si>
  <si>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</si>
  <si>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</si>
  <si>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</si>
  <si>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</si>
  <si>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</si>
  <si>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</si>
  <si>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</si>
  <si>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</si>
  <si>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</si>
  <si>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</si>
  <si>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</si>
  <si>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</si>
  <si>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</si>
  <si>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</si>
  <si>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</si>
  <si>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</si>
  <si>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</si>
  <si>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</si>
  <si>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</si>
  <si>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</si>
  <si>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</si>
  <si>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</si>
  <si>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</si>
  <si>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</si>
  <si>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</si>
  <si>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</si>
  <si>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</si>
  <si>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</si>
  <si>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</si>
  <si>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</si>
  <si>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</si>
  <si>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</si>
  <si>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</si>
  <si>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</si>
  <si>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</si>
  <si>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</si>
  <si>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</si>
  <si>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</si>
  <si>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</si>
  <si>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</si>
  <si>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</si>
  <si>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</si>
  <si>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</si>
  <si>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</si>
  <si>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</si>
  <si>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</si>
  <si>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</si>
  <si>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</si>
  <si>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</si>
  <si>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</si>
  <si>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</si>
  <si>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</si>
  <si>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</si>
  <si>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</si>
  <si>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</si>
  <si>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</si>
  <si>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</si>
  <si>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</si>
  <si>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</si>
  <si>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</si>
  <si>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</si>
  <si>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</si>
  <si>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</si>
  <si>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</si>
  <si>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</si>
  <si>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</si>
  <si>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</si>
  <si>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</si>
  <si>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</si>
  <si>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</si>
  <si>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</si>
  <si>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</si>
  <si>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</si>
  <si>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</si>
  <si>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</si>
  <si>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</si>
  <si>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</si>
  <si>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</si>
  <si>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</si>
  <si>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</si>
  <si>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</si>
  <si>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</si>
  <si>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</si>
  <si>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</si>
  <si>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</si>
  <si>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</si>
  <si>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</si>
  <si>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</si>
  <si>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</si>
  <si>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</si>
  <si>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</si>
  <si>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</si>
  <si>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</si>
  <si>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</si>
  <si>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</si>
  <si>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</si>
  <si>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</si>
  <si>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</si>
  <si>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</si>
  <si>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</si>
  <si>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</si>
  <si>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</si>
  <si>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</si>
  <si>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</si>
  <si>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</si>
  <si>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</si>
  <si>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</si>
  <si>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</si>
  <si>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</si>
  <si>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</si>
  <si>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</si>
  <si>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</si>
  <si>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</si>
  <si>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</si>
  <si>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</si>
  <si>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</si>
  <si>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</si>
  <si>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</si>
  <si>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</si>
  <si>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</si>
  <si>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</si>
  <si>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</si>
  <si>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</si>
  <si>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</si>
  <si>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</si>
  <si>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</si>
  <si>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</si>
  <si>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</si>
  <si>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</si>
  <si>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</si>
  <si>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</si>
  <si>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</si>
  <si>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</si>
  <si>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</si>
  <si>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</si>
  <si>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</si>
  <si>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</si>
  <si>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</si>
  <si>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</si>
  <si>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</si>
  <si>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</si>
  <si>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</si>
  <si>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</si>
  <si>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</si>
  <si>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</si>
  <si>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</si>
  <si>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</si>
  <si>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</si>
  <si>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</si>
  <si>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</si>
  <si>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</si>
  <si>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</si>
  <si>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</si>
  <si>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</si>
  <si>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</si>
  <si>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</si>
  <si>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</si>
  <si>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</si>
  <si>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</si>
  <si>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</si>
  <si>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</si>
  <si>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</si>
  <si>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</si>
  <si>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</si>
  <si>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</si>
  <si>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</si>
  <si>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</si>
  <si>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</si>
  <si>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</si>
  <si>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</si>
  <si>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</si>
  <si>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</si>
  <si>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</si>
  <si>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</si>
  <si>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</si>
  <si>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</si>
  <si>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</si>
  <si>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</si>
  <si>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</si>
  <si>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</si>
  <si>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</si>
  <si>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</si>
  <si>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</si>
  <si>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</si>
  <si>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</si>
  <si>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</si>
  <si>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</si>
  <si>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</si>
  <si>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</si>
  <si>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</si>
  <si>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</si>
  <si>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</si>
  <si>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</si>
  <si>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</si>
  <si>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</si>
  <si>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</si>
  <si>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</si>
  <si>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</si>
  <si>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</si>
  <si>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</si>
  <si>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</si>
  <si>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</si>
  <si>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</si>
  <si>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</si>
  <si>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</si>
  <si>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</si>
  <si>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</si>
  <si>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</si>
  <si>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</si>
  <si>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</si>
  <si>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</si>
  <si>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</si>
  <si>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</si>
  <si>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</si>
  <si>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</si>
  <si>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</si>
  <si>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</si>
  <si>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</si>
  <si>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</si>
  <si>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</si>
  <si>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</si>
  <si>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</si>
  <si>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</si>
  <si>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</si>
  <si>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</si>
  <si>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</si>
  <si>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</si>
  <si>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</si>
  <si>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</si>
  <si>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</si>
  <si>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</si>
  <si>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</si>
  <si>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</si>
  <si>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</si>
  <si>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</si>
  <si>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</si>
  <si>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</si>
  <si>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</si>
  <si>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</si>
  <si>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</si>
  <si>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</si>
  <si>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</si>
  <si>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</si>
  <si>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</si>
  <si>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</si>
  <si>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</si>
  <si>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</si>
  <si>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</si>
  <si>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</si>
  <si>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</si>
  <si>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</si>
  <si>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</si>
  <si>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</si>
  <si>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</si>
  <si>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</si>
  <si>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</si>
  <si>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</si>
  <si>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</si>
  <si>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</si>
  <si>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</si>
  <si>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</si>
  <si>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</si>
  <si>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</si>
  <si>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</si>
  <si>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</si>
  <si>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</si>
  <si>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</si>
  <si>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</si>
  <si>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</si>
  <si>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</si>
  <si>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</si>
  <si>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</si>
  <si>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</si>
  <si>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</si>
  <si>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</si>
  <si>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</si>
  <si>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</si>
  <si>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</si>
  <si>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</si>
  <si>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</si>
  <si>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</si>
  <si>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</si>
  <si>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</si>
  <si>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</si>
  <si>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</si>
  <si>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</si>
  <si>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</si>
  <si>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</si>
  <si>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</si>
  <si>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</si>
  <si>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</si>
  <si>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</si>
  <si>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</si>
  <si>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</si>
  <si>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</si>
  <si>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</si>
  <si>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</si>
  <si>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</si>
  <si>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</si>
  <si>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</si>
  <si>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</si>
  <si>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</si>
  <si>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</si>
  <si>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</si>
  <si>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</si>
  <si>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</si>
  <si>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</si>
  <si>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</si>
  <si>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</si>
  <si>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</si>
  <si>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</si>
  <si>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</si>
  <si>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</si>
  <si>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</si>
  <si>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</si>
  <si>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</si>
  <si>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</si>
  <si>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</si>
  <si>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</si>
  <si>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</si>
  <si>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</si>
  <si>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</si>
  <si>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</si>
  <si>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</si>
  <si>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</si>
  <si>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</si>
  <si>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</si>
  <si>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</si>
  <si>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</si>
  <si>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</si>
  <si>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</si>
  <si>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</si>
  <si>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</si>
  <si>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</si>
  <si>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</si>
  <si>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</si>
  <si>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</si>
  <si>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</si>
  <si>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</si>
  <si>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</si>
  <si>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</si>
  <si>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</si>
  <si>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</si>
  <si>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</si>
  <si>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</si>
  <si>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</si>
  <si>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</si>
  <si>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</si>
  <si>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</si>
  <si>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</si>
  <si>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</si>
  <si>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</si>
  <si>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</si>
  <si>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</si>
  <si>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</si>
  <si>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</si>
  <si>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</si>
  <si>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</si>
  <si>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</si>
  <si>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</si>
  <si>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</si>
  <si>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</si>
  <si>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</si>
  <si>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</si>
  <si>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</si>
  <si>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</si>
  <si>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</si>
  <si>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</si>
  <si>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</si>
  <si>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</si>
  <si>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</si>
  <si>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</si>
  <si>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</si>
  <si>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</si>
  <si>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</si>
  <si>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</si>
  <si>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</si>
  <si>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</si>
  <si>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</si>
  <si>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</si>
  <si>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</si>
  <si>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</si>
  <si>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</si>
  <si>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</si>
  <si>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</si>
  <si>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</si>
  <si>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</si>
  <si>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</si>
  <si>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</si>
  <si>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</si>
  <si>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</si>
  <si>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</si>
  <si>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</si>
  <si>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</si>
  <si>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</si>
  <si>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</si>
  <si>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</si>
  <si>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</si>
  <si>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</si>
  <si>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</si>
  <si>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</si>
  <si>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</si>
  <si>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</si>
  <si>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</si>
  <si>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</si>
  <si>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</si>
  <si>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</si>
  <si>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</si>
  <si>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</si>
  <si>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</si>
  <si>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</si>
  <si>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</si>
  <si>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</si>
  <si>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</si>
  <si>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</si>
  <si>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</si>
  <si>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</si>
  <si>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</si>
  <si>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</si>
  <si>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</si>
  <si>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</si>
  <si>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</si>
  <si>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</si>
  <si>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</si>
  <si>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</si>
  <si>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</si>
  <si>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</si>
  <si>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</si>
  <si>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</si>
  <si>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</si>
  <si>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</si>
  <si>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</si>
  <si>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</si>
  <si>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</si>
  <si>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</si>
  <si>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</si>
  <si>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</si>
  <si>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</si>
  <si>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</si>
  <si>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</si>
  <si>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</si>
  <si>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</si>
  <si>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</si>
  <si>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</si>
  <si>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</si>
  <si>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</si>
  <si>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</si>
  <si>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</si>
  <si>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</si>
  <si>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</si>
  <si>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</si>
  <si>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</si>
  <si>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</si>
  <si>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</si>
  <si>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</si>
  <si>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</si>
  <si>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</si>
  <si>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</si>
  <si>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</si>
  <si>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</si>
  <si>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</si>
  <si>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</si>
  <si>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</si>
  <si>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</si>
  <si>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</si>
  <si>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</si>
  <si>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</si>
  <si>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</si>
  <si>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</si>
  <si>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</si>
  <si>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</si>
  <si>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</si>
  <si>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</si>
  <si>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</si>
  <si>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</si>
  <si>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</si>
  <si>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</si>
  <si>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</si>
  <si>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</si>
  <si>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</si>
  <si>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</si>
  <si>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</si>
  <si>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</si>
  <si>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</si>
  <si>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</si>
  <si>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</si>
  <si>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</si>
  <si>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</si>
  <si>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</si>
  <si>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</si>
  <si>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</si>
  <si>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</si>
  <si>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</si>
  <si>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</si>
  <si>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</si>
  <si>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</si>
  <si>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</si>
  <si>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</si>
  <si>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</si>
  <si>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</si>
  <si>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</si>
  <si>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</si>
  <si>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</si>
  <si>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</si>
  <si>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</si>
  <si>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</si>
  <si>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</si>
  <si>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</si>
  <si>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</si>
  <si>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</si>
  <si>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</si>
  <si>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</si>
  <si>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</si>
  <si>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</si>
  <si>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</si>
  <si>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</si>
  <si>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</si>
  <si>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</si>
  <si>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</si>
  <si>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</si>
  <si>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</si>
  <si>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</si>
  <si>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</si>
  <si>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</si>
  <si>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</si>
  <si>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</si>
  <si>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</si>
  <si>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</si>
  <si>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</si>
  <si>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</si>
  <si>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</si>
  <si>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</si>
  <si>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</si>
  <si>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</si>
  <si>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</si>
  <si>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</si>
  <si>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</si>
  <si>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</si>
  <si>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</si>
  <si>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</si>
  <si>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</si>
  <si>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</si>
  <si>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</si>
  <si>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</si>
  <si>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</si>
  <si>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</si>
  <si>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</si>
  <si>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</si>
  <si>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</si>
  <si>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</si>
  <si>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</si>
  <si>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</si>
  <si>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</si>
  <si>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</si>
  <si>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</si>
  <si>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</si>
  <si>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</si>
  <si>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</si>
  <si>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</si>
  <si>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</si>
  <si>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</si>
  <si>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</si>
  <si>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</si>
  <si>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</si>
  <si>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</si>
  <si>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</si>
  <si>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</si>
  <si>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</si>
  <si>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</si>
  <si>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</si>
  <si>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</si>
  <si>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</si>
  <si>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</si>
  <si>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</si>
  <si>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</si>
  <si>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</si>
  <si>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</si>
  <si>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</si>
  <si>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</si>
  <si>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</si>
  <si>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</si>
  <si>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</si>
  <si>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</si>
  <si>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</si>
  <si>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</si>
  <si>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</si>
  <si>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</si>
  <si>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</si>
  <si>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</si>
  <si>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</si>
  <si>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</si>
  <si>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</si>
  <si>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</si>
  <si>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</si>
  <si>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</si>
  <si>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</si>
  <si>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</si>
  <si>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</si>
  <si>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</si>
  <si>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</si>
  <si>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</si>
  <si>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</si>
  <si>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</si>
  <si>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</si>
  <si>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</si>
  <si>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</si>
  <si>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</si>
  <si>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</si>
  <si>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</si>
  <si>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</si>
  <si>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</si>
  <si>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</si>
  <si>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</si>
  <si>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</si>
  <si>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</si>
  <si>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</si>
  <si>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</si>
  <si>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</si>
  <si>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</si>
  <si>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</si>
  <si>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</si>
  <si>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</si>
  <si>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</si>
  <si>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</si>
  <si>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</si>
  <si>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</si>
  <si>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</si>
  <si>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</si>
  <si>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</si>
  <si>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</si>
  <si>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</si>
  <si>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</si>
  <si>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</si>
  <si>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</si>
  <si>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</si>
  <si>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</si>
  <si>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</si>
  <si>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</si>
  <si>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</si>
  <si>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</si>
  <si>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</si>
  <si>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</si>
  <si>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</si>
  <si>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</si>
  <si>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</si>
  <si>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</si>
  <si>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</si>
  <si>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</si>
  <si>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</si>
  <si>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</si>
  <si>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</si>
  <si>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</si>
  <si>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</si>
  <si>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</si>
  <si>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</si>
  <si>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</si>
  <si>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</si>
  <si>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</si>
  <si>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</si>
  <si>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</si>
  <si>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</si>
  <si>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</si>
  <si>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</si>
  <si>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</si>
  <si>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</si>
  <si>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</si>
  <si>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</si>
  <si>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</si>
  <si>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</si>
  <si>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</si>
  <si>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</si>
  <si>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</si>
  <si>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</si>
  <si>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</si>
  <si>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</si>
  <si>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</si>
  <si>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</si>
  <si>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</si>
  <si>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</si>
  <si>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</si>
  <si>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</si>
  <si>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</si>
  <si>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</si>
  <si>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</si>
  <si>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</si>
  <si>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</si>
  <si>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</si>
  <si>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</si>
  <si>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</si>
  <si>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</si>
  <si>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</si>
  <si>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</si>
  <si>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</si>
  <si>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</si>
  <si>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</si>
  <si>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</si>
  <si>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</si>
  <si>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</si>
  <si>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</si>
  <si>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</si>
  <si>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</si>
  <si>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</si>
  <si>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</si>
  <si>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</si>
  <si>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</si>
  <si>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</si>
  <si>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</si>
  <si>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</si>
  <si>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</si>
  <si>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</si>
  <si>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</si>
  <si>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</si>
  <si>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</si>
  <si>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</si>
  <si>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</si>
  <si>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</si>
  <si>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</si>
  <si>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</si>
  <si>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</si>
  <si>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</si>
  <si>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</si>
  <si>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</si>
  <si>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</si>
  <si>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</si>
  <si>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</si>
  <si>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</si>
  <si>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</si>
  <si>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</si>
  <si>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</si>
  <si>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</si>
  <si>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</si>
  <si>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</si>
  <si>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</si>
  <si>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</si>
  <si>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</si>
  <si>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</si>
  <si>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</si>
  <si>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</si>
  <si>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</si>
  <si>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</si>
  <si>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</si>
  <si>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</si>
  <si>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</si>
  <si>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</si>
  <si>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</si>
  <si>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</si>
  <si>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</si>
  <si>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</si>
  <si>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</si>
  <si>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</si>
  <si>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</si>
  <si>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</si>
  <si>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</si>
  <si>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</si>
  <si>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</si>
  <si>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</si>
  <si>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</si>
  <si>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</si>
  <si>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</si>
  <si>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</si>
  <si>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</si>
  <si>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</si>
  <si>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</si>
  <si>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</si>
  <si>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</si>
  <si>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</si>
  <si>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</si>
  <si>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</si>
  <si>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</si>
  <si>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</si>
  <si>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</si>
  <si>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</si>
  <si>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</si>
  <si>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</si>
  <si>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</si>
  <si>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</si>
  <si>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</si>
  <si>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</si>
  <si>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</si>
  <si>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</si>
  <si>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</si>
  <si>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</si>
  <si>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</si>
  <si>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</si>
  <si>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</si>
  <si>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</si>
  <si>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</si>
  <si>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</si>
  <si>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</si>
  <si>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</si>
  <si>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</si>
  <si>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</si>
  <si>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</si>
  <si>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</si>
  <si>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</si>
  <si>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</si>
  <si>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</si>
  <si>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</si>
  <si>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</si>
  <si>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</si>
  <si>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</si>
  <si>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</si>
  <si>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</si>
  <si>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</si>
  <si>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</si>
  <si>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</si>
  <si>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</si>
  <si>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</si>
  <si>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</si>
  <si>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</si>
  <si>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</si>
  <si>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</si>
  <si>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</si>
  <si>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</si>
  <si>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</si>
  <si>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</si>
  <si>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</si>
  <si>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</si>
  <si>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</si>
  <si>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</si>
  <si>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</si>
  <si>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</si>
  <si>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</si>
  <si>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</si>
  <si>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</si>
  <si>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</si>
  <si>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</si>
  <si>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</si>
  <si>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</si>
  <si>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</si>
  <si>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</si>
  <si>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</si>
  <si>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</si>
  <si>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</si>
  <si>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</si>
  <si>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</si>
  <si>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</si>
  <si>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</si>
  <si>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</si>
  <si>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</si>
  <si>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</si>
  <si>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</si>
  <si>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</si>
  <si>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</si>
  <si>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</si>
  <si>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</si>
  <si>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</si>
  <si>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</si>
  <si>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</si>
  <si>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</si>
  <si>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</si>
  <si>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</si>
  <si>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</si>
  <si>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</si>
  <si>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</si>
  <si>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</si>
  <si>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</si>
  <si>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</si>
  <si>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</si>
  <si>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</si>
  <si>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</si>
  <si>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</si>
  <si>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</si>
  <si>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</si>
  <si>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</si>
  <si>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</si>
  <si>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</si>
  <si>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</si>
  <si>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</si>
  <si>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</si>
  <si>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</si>
  <si>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</si>
  <si>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</si>
  <si>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</si>
  <si>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</si>
  <si>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</si>
  <si>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</si>
  <si>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</si>
  <si>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</si>
  <si>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</si>
  <si>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</si>
  <si>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</si>
  <si>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</si>
  <si>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</si>
  <si>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</si>
  <si>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</si>
  <si>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</si>
  <si>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</si>
  <si>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</si>
  <si>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</si>
  <si>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</si>
  <si>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</si>
  <si>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</si>
  <si>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</si>
  <si>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</si>
  <si>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</si>
  <si>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</si>
  <si>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</si>
  <si>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</si>
  <si>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</si>
  <si>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</si>
  <si>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</si>
  <si>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</si>
  <si>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</si>
  <si>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</si>
  <si>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</si>
  <si>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</si>
  <si>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</si>
  <si>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</si>
  <si>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</si>
  <si>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</si>
  <si>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</si>
  <si>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</si>
  <si>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</si>
  <si>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</si>
  <si>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</si>
  <si>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</si>
  <si>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</si>
  <si>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</si>
  <si>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</si>
  <si>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</si>
  <si>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</si>
  <si>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</si>
  <si>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</si>
  <si>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</si>
  <si>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</si>
  <si>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</si>
  <si>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</si>
  <si>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</si>
  <si>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</si>
  <si>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</si>
  <si>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</si>
  <si>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</si>
  <si>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</si>
  <si>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</si>
  <si>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</si>
  <si>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</si>
  <si>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</si>
  <si>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</si>
  <si>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</si>
  <si>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</si>
  <si>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</si>
  <si>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</si>
  <si>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</si>
  <si>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</si>
  <si>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</si>
  <si>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</si>
  <si>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</si>
  <si>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</si>
  <si>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</si>
  <si>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</si>
  <si>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</si>
  <si>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</si>
  <si>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</si>
  <si>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</si>
  <si>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</si>
  <si>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</si>
  <si>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</si>
  <si>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</si>
  <si>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</si>
  <si>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</si>
  <si>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</si>
  <si>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</si>
  <si>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</si>
  <si>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</si>
  <si>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</si>
  <si>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</si>
  <si>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</si>
  <si>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</si>
  <si>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</si>
  <si>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</si>
  <si>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</si>
  <si>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</si>
  <si>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</si>
  <si>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</si>
  <si>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</si>
  <si>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</si>
  <si>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</si>
  <si>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</si>
  <si>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</si>
  <si>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</si>
  <si>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</si>
  <si>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</si>
  <si>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</si>
  <si>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</si>
  <si>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</si>
  <si>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</si>
  <si>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</si>
  <si>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</si>
  <si>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</si>
  <si>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</si>
  <si>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</si>
  <si>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</si>
  <si>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</si>
  <si>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</si>
  <si>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</si>
  <si>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</si>
  <si>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</si>
  <si>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</si>
  <si>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</si>
  <si>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</si>
  <si>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</si>
  <si>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</si>
  <si>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</si>
  <si>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</si>
  <si>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</si>
  <si>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</si>
  <si>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</si>
  <si>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</si>
  <si>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</si>
  <si>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</si>
  <si>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</si>
  <si>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</si>
  <si>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</si>
  <si>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</si>
  <si>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</si>
  <si>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</si>
  <si>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</si>
  <si>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</si>
  <si>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</si>
  <si>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</si>
  <si>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</si>
  <si>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</si>
  <si>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</si>
  <si>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</si>
  <si>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</si>
  <si>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</si>
  <si>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</si>
  <si>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</si>
  <si>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</si>
  <si>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</si>
  <si>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</si>
  <si>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</si>
  <si>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</si>
  <si>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01101 DESPACHO DEL PRESIDENTE MUNICIPAL</t>
  </si>
  <si>
    <t>01102 SINDICATURA</t>
  </si>
  <si>
    <t>01103 DESPACHO DE REGIDORES</t>
  </si>
  <si>
    <t>01104 SECRETARIA DEL AYUNTAMIENTO</t>
  </si>
  <si>
    <t>01105 DIRECCION DE PLANEACION</t>
  </si>
  <si>
    <t>01106 COORDINACION DE UMAIP</t>
  </si>
  <si>
    <t>01107 COORDINACION DE COMUNICACION SOCIAL</t>
  </si>
  <si>
    <t>01108 TESORERIA MUNICIPAL</t>
  </si>
  <si>
    <t>01109 CONTRALORIA MUNICIPAL</t>
  </si>
  <si>
    <t>01110 OFICIALIA MAYOR</t>
  </si>
  <si>
    <t>01111 COORDINACION DE JUVENTUD</t>
  </si>
  <si>
    <t>02302 DIRECCION DE OBRAS PUBLICAS MUNICIPALES</t>
  </si>
  <si>
    <t>02303 DIRECCION DE CATASTRO</t>
  </si>
  <si>
    <t>02304 COORDINACION DE SERVICIOS PUBLICOS MUNIC</t>
  </si>
  <si>
    <t>02305 DIRECCION DE CASA DE CULTURA</t>
  </si>
  <si>
    <t>02306 DIRECCION DE DEPORTES</t>
  </si>
  <si>
    <t>02307 COORDINACION DE EDUCACION</t>
  </si>
  <si>
    <t>02308 COORDINACION DE DESARROLLO URBANO</t>
  </si>
  <si>
    <t>03402 DIRECCION DE DESARROLLO SOCIAL</t>
  </si>
  <si>
    <t>03403 DIRECCION DE DESARROLLO RURAL</t>
  </si>
  <si>
    <t>03404 DIRECCION DE DESARROLLO  ECONOMICO</t>
  </si>
  <si>
    <t>03405 DIRECCION DE MIGRANTES</t>
  </si>
  <si>
    <t>04401 DIRECCION DE SEGURIDAD PUBLICA Y VIALIDA</t>
  </si>
  <si>
    <t>04402 COORDINACION DE PROTECCION CIVIL</t>
  </si>
  <si>
    <t>05101 COORDINACION DE ECOLOGIA Y MEDIO AMBIENT</t>
  </si>
  <si>
    <t>06302 OBRAS PUBLICAS</t>
  </si>
  <si>
    <t>06402 DIRECCION DE DESARROLLO SOCIAL</t>
  </si>
  <si>
    <t>07304 COORDINACION DE SERVICION PUBLICOS</t>
  </si>
  <si>
    <t>07307 COORDINACION DE EDUCACION</t>
  </si>
  <si>
    <t>07401 DIRECCION DE SEGURIDAD PUBLICA Y VIALIDA</t>
  </si>
  <si>
    <t>08110 OFICIALIA MAYOR</t>
  </si>
  <si>
    <t>08302 DIRECCION DE OBRAS PUBLICAS MUNICIPALES</t>
  </si>
  <si>
    <t>08403 DIRECCIÓN DE DESARROLLO RURAL</t>
  </si>
  <si>
    <t>09108 TESORERIA MUNICIPAL</t>
  </si>
  <si>
    <t>09304 COORDINACION DE SERVICIOS PUBLICOS MUNIC</t>
  </si>
  <si>
    <t>10101 DESPACHO DEL PRESIDENTE MUNICIPAL</t>
  </si>
  <si>
    <t>10104 SECRETARIA DEL AYUNTAMIENTO</t>
  </si>
  <si>
    <t>10105 COORDINACION DE PLANEACION</t>
  </si>
  <si>
    <t>10108 TESORERIA MUNICIPAL</t>
  </si>
  <si>
    <t>10110 OFICIALIA MAYOR</t>
  </si>
  <si>
    <t>10302 DIRECCION DE OBRAS PUBLICAS MUNICIPALES</t>
  </si>
  <si>
    <t>10305  DIRECCION DE CASA DE CULTURA</t>
  </si>
  <si>
    <t>10306 DIRECCION DE DEPORTES</t>
  </si>
  <si>
    <t>10401 DIRECCION DE SEGURIDAD PUBLICA Y VIALIDA</t>
  </si>
  <si>
    <t>10402 DIRECCION DE DESARROLLO SOCIAL</t>
  </si>
  <si>
    <t>10404 DIRECCION DE DESARROLLO  ECONOMICO</t>
  </si>
  <si>
    <t>10405 DIRECCION DE MIGRANTES</t>
  </si>
  <si>
    <t>11101 DESPACHO DEL PRESIDENTE MUNICIPAL</t>
  </si>
  <si>
    <t>11102 SINDICATURA</t>
  </si>
  <si>
    <t>11103 COORDINACION DE ECOLOGIA Y ME</t>
  </si>
  <si>
    <t>11104 SECRETARIA DEL AYUNTAMIENTO</t>
  </si>
  <si>
    <t>11105 DIRECCIÓN DE PLANEACIÓN</t>
  </si>
  <si>
    <t>11106 COORDINACION DE UMAIP</t>
  </si>
  <si>
    <t>11107 COORDINACIÓN DE COMUNICACIÓN SOCIAL</t>
  </si>
  <si>
    <t>11108 TESORERIA MUNICIPAL</t>
  </si>
  <si>
    <t>11109 CONTRALORÍA MUNICIPAL</t>
  </si>
  <si>
    <t>11110 OFICIALIA MAYOR</t>
  </si>
  <si>
    <t>11111 COORDINACION DE JUVENTUD</t>
  </si>
  <si>
    <t>11302 DIRECCIÓN DE OBRAS PÚBLICAS MUNICIPALES</t>
  </si>
  <si>
    <t>11303 DIRECCIÓN DE CATASTRO</t>
  </si>
  <si>
    <t>11304 COORDINACION DE SERVICIOS PUBLICOS MUNIC</t>
  </si>
  <si>
    <t>11305 DIRECCION DE CASA DE CULTURA</t>
  </si>
  <si>
    <t>11306 DIRECCIÓN DE DEPORTES</t>
  </si>
  <si>
    <t>11307 COORDINACIÓN DE EDUCACIÓN</t>
  </si>
  <si>
    <t>11308 COORDINACIÓN DE DESARROLLO URBANO</t>
  </si>
  <si>
    <t>11401 DIRECCION DE SEGURIDAD PUBLICA Y VIALIDA</t>
  </si>
  <si>
    <t>11402 DIRECCIÓN DE DESARROLLO SOCIAL</t>
  </si>
  <si>
    <t>11403 DIRECCIÓN DE DESARROLLO RURAL</t>
  </si>
  <si>
    <t>11404 DIRECCIÓN DE DESARROLLO  ECONÓMICO</t>
  </si>
  <si>
    <t>11405 DIRECCION DE MIGRANTES</t>
  </si>
  <si>
    <t>11406 COORDINACIÓN DE PROTECCIÓN CIV</t>
  </si>
  <si>
    <t>12403 DIRECCIÓN DE DESARROLLO RURAL</t>
  </si>
  <si>
    <t>13101 DESPACHO DEL PRESIDENTE MUNICIPAL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</si>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</sst>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1153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2" sqref="A2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Santa Catarina,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septiembre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</v>
      </c>
      <c r="C8" s="40">
        <f>SUM(C9:C11)</f>
        <v>2</v>
      </c>
      <c r="D8" s="40">
        <f>SUM(D9:D11)</f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x14ac:dyDescent="0.25">
      <c r="A10" s="53" t="s">
        <v>170</v>
      </c>
      <c r="B10" s="23">
        <v>1</v>
      </c>
      <c r="C10" s="23">
        <v>1</v>
      </c>
      <c r="D10" s="23">
        <v>1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</v>
      </c>
      <c r="C13" s="40">
        <f>C14+C15</f>
        <v>2</v>
      </c>
      <c r="D13" s="40">
        <f>D14+D15</f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</v>
      </c>
      <c r="D21" s="40">
        <f>D8-D13+D17</f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</v>
      </c>
      <c r="D23" s="40">
        <f>D21-D11</f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>C30+C31</f>
        <v>2</v>
      </c>
      <c r="D29" s="61">
        <f>D30+D31</f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>C25+C29</f>
        <v>2</v>
      </c>
      <c r="D33" s="61">
        <f>D25+D29</f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>C38+C39</f>
        <v>2</v>
      </c>
      <c r="D37" s="61">
        <f>D38+D39</f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>C41+C42</f>
        <v>2</v>
      </c>
      <c r="D40" s="61">
        <f>D41+D42</f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>D9</f>
        <v>1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>C14</f>
        <v>1</v>
      </c>
      <c r="D53" s="60">
        <f>D14</f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1</v>
      </c>
      <c r="D55" s="60">
        <f>D18</f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</v>
      </c>
      <c r="D59" s="61">
        <f>D57-D49</f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>C10</f>
        <v>1</v>
      </c>
      <c r="D63" s="122">
        <f>D10</f>
        <v>1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>C15</f>
        <v>1</v>
      </c>
      <c r="D68" s="23">
        <f>D15</f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1</v>
      </c>
      <c r="D70" s="23">
        <f>D19</f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1</v>
      </c>
      <c r="D72" s="40">
        <f>D63+D64-D68+D70</f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</v>
      </c>
      <c r="R10" s="18">
        <f>'Formato 4'!D18</f>
        <v>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</v>
      </c>
      <c r="R11" s="18">
        <f>'Formato 4'!D19</f>
        <v>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1576546.6300000001</v>
      </c>
      <c r="C9" s="60">
        <v>0</v>
      </c>
      <c r="D9" s="60">
        <v>1576546.6300000001</v>
      </c>
      <c r="E9" s="60">
        <v>1558659.46</v>
      </c>
      <c r="F9" s="60">
        <v>1558659.46</v>
      </c>
      <c r="G9" s="60">
        <f>F9-B9</f>
        <v>-17887.170000000158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2860746.3799999994</v>
      </c>
      <c r="C12" s="60">
        <v>0</v>
      </c>
      <c r="D12" s="60">
        <v>2860746.3799999994</v>
      </c>
      <c r="E12" s="60">
        <v>2174754.48</v>
      </c>
      <c r="F12" s="60">
        <v>2174754.48</v>
      </c>
      <c r="G12" s="60">
        <f t="shared" si="0"/>
        <v>-685991.89999999944</v>
      </c>
    </row>
    <row r="13" spans="1:8" x14ac:dyDescent="0.25">
      <c r="A13" s="53" t="s">
        <v>220</v>
      </c>
      <c r="B13" s="60">
        <v>38600.119999999995</v>
      </c>
      <c r="C13" s="60">
        <v>0</v>
      </c>
      <c r="D13" s="60">
        <v>38600.119999999995</v>
      </c>
      <c r="E13" s="60">
        <v>504260.17</v>
      </c>
      <c r="F13" s="60">
        <v>504254.17000000004</v>
      </c>
      <c r="G13" s="60">
        <f t="shared" si="0"/>
        <v>465654.05000000005</v>
      </c>
    </row>
    <row r="14" spans="1:8" x14ac:dyDescent="0.25">
      <c r="A14" s="53" t="s">
        <v>221</v>
      </c>
      <c r="B14" s="60">
        <v>159680.84</v>
      </c>
      <c r="C14" s="60">
        <v>0</v>
      </c>
      <c r="D14" s="60">
        <v>159680.84</v>
      </c>
      <c r="E14" s="60">
        <v>209237.97999999998</v>
      </c>
      <c r="F14" s="60">
        <v>209237.97999999998</v>
      </c>
      <c r="G14" s="60">
        <f t="shared" si="0"/>
        <v>49557.139999999985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44940335</v>
      </c>
      <c r="C16" s="60">
        <f t="shared" si="1"/>
        <v>5734820</v>
      </c>
      <c r="D16" s="60">
        <f t="shared" si="1"/>
        <v>50675155</v>
      </c>
      <c r="E16" s="60">
        <f t="shared" si="1"/>
        <v>58826670.240000002</v>
      </c>
      <c r="F16" s="60">
        <f t="shared" si="1"/>
        <v>58826670.240000002</v>
      </c>
      <c r="G16" s="60">
        <f t="shared" si="1"/>
        <v>12756876.240000002</v>
      </c>
    </row>
    <row r="17" spans="1:7" x14ac:dyDescent="0.25">
      <c r="A17" s="63" t="s">
        <v>223</v>
      </c>
      <c r="B17" s="60">
        <v>16651523</v>
      </c>
      <c r="C17" s="60">
        <v>1817166</v>
      </c>
      <c r="D17" s="60">
        <v>18468689</v>
      </c>
      <c r="E17" s="60">
        <v>58826670.240000002</v>
      </c>
      <c r="F17" s="60">
        <v>58826670.240000002</v>
      </c>
      <c r="G17" s="60">
        <f>F17-B17</f>
        <v>42175147.240000002</v>
      </c>
    </row>
    <row r="18" spans="1:7" x14ac:dyDescent="0.25">
      <c r="A18" s="63" t="s">
        <v>224</v>
      </c>
      <c r="B18" s="60">
        <v>25277609</v>
      </c>
      <c r="C18" s="60">
        <v>3159044</v>
      </c>
      <c r="D18" s="60">
        <v>28436653</v>
      </c>
      <c r="E18" s="60">
        <v>0</v>
      </c>
      <c r="F18" s="60">
        <v>0</v>
      </c>
      <c r="G18" s="60">
        <f t="shared" ref="G18:G27" si="2">F18-B18</f>
        <v>-25277609</v>
      </c>
    </row>
    <row r="19" spans="1:7" x14ac:dyDescent="0.25">
      <c r="A19" s="63" t="s">
        <v>225</v>
      </c>
      <c r="B19" s="60">
        <v>267617</v>
      </c>
      <c r="C19" s="60">
        <v>38471</v>
      </c>
      <c r="D19" s="60">
        <v>306088</v>
      </c>
      <c r="E19" s="60">
        <v>0</v>
      </c>
      <c r="F19" s="60">
        <v>0</v>
      </c>
      <c r="G19" s="60">
        <f t="shared" si="2"/>
        <v>-267617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1491889</v>
      </c>
      <c r="C22" s="60">
        <v>46083</v>
      </c>
      <c r="D22" s="60">
        <v>1537972</v>
      </c>
      <c r="E22" s="60">
        <v>0</v>
      </c>
      <c r="F22" s="60">
        <v>0</v>
      </c>
      <c r="G22" s="60">
        <f t="shared" si="2"/>
        <v>-1491889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-1129459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122238</v>
      </c>
      <c r="C25" s="60">
        <v>-12573</v>
      </c>
      <c r="D25" s="60">
        <v>109665</v>
      </c>
      <c r="E25" s="60">
        <v>0</v>
      </c>
      <c r="F25" s="60">
        <v>0</v>
      </c>
      <c r="G25" s="60">
        <f t="shared" si="2"/>
        <v>-122238</v>
      </c>
    </row>
    <row r="26" spans="1:7" x14ac:dyDescent="0.25">
      <c r="A26" s="63" t="s">
        <v>232</v>
      </c>
      <c r="B26" s="60">
        <v>1129459</v>
      </c>
      <c r="C26" s="60">
        <v>686629</v>
      </c>
      <c r="D26" s="60">
        <v>1816088</v>
      </c>
      <c r="E26" s="60">
        <v>0</v>
      </c>
      <c r="F26" s="60">
        <v>0</v>
      </c>
      <c r="G26" s="60">
        <f t="shared" si="2"/>
        <v>-1129459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477583.22</v>
      </c>
      <c r="C28" s="60">
        <f t="shared" si="3"/>
        <v>161170.78</v>
      </c>
      <c r="D28" s="60">
        <f t="shared" si="3"/>
        <v>638754</v>
      </c>
      <c r="E28" s="60">
        <f t="shared" si="3"/>
        <v>0</v>
      </c>
      <c r="F28" s="60">
        <f t="shared" si="3"/>
        <v>0</v>
      </c>
      <c r="G28" s="60">
        <f t="shared" si="3"/>
        <v>-477583.22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477583.22</v>
      </c>
      <c r="C33" s="60">
        <v>161170.78</v>
      </c>
      <c r="D33" s="60">
        <v>638754</v>
      </c>
      <c r="E33" s="60">
        <v>0</v>
      </c>
      <c r="F33" s="60">
        <v>0</v>
      </c>
      <c r="G33" s="60">
        <f t="shared" si="4"/>
        <v>-477583.22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50053492.189999998</v>
      </c>
      <c r="C41" s="61">
        <f t="shared" si="7"/>
        <v>5895990.7800000003</v>
      </c>
      <c r="D41" s="61">
        <f t="shared" si="7"/>
        <v>55949482.969999999</v>
      </c>
      <c r="E41" s="61">
        <f t="shared" si="7"/>
        <v>63273582.329999998</v>
      </c>
      <c r="F41" s="61">
        <f t="shared" si="7"/>
        <v>63273576.329999998</v>
      </c>
      <c r="G41" s="61">
        <f t="shared" si="7"/>
        <v>12090625.140000002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12090625.140000002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12474706</v>
      </c>
      <c r="C45" s="60">
        <f t="shared" si="8"/>
        <v>4414969</v>
      </c>
      <c r="D45" s="60">
        <f t="shared" si="8"/>
        <v>16889675</v>
      </c>
      <c r="E45" s="60">
        <f t="shared" si="8"/>
        <v>0</v>
      </c>
      <c r="F45" s="60">
        <f t="shared" si="8"/>
        <v>0</v>
      </c>
      <c r="G45" s="60">
        <f t="shared" si="8"/>
        <v>-12474706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8753664</v>
      </c>
      <c r="C48" s="60">
        <v>3865032</v>
      </c>
      <c r="D48" s="60">
        <v>12618696</v>
      </c>
      <c r="E48" s="60">
        <v>0</v>
      </c>
      <c r="F48" s="60">
        <v>0</v>
      </c>
      <c r="G48" s="60">
        <f t="shared" si="9"/>
        <v>-8753664</v>
      </c>
    </row>
    <row r="49" spans="1:7" ht="30" x14ac:dyDescent="0.25">
      <c r="A49" s="69" t="s">
        <v>252</v>
      </c>
      <c r="B49" s="60">
        <v>3721042</v>
      </c>
      <c r="C49" s="60">
        <v>549937</v>
      </c>
      <c r="D49" s="60">
        <v>4270979</v>
      </c>
      <c r="E49" s="60">
        <v>0</v>
      </c>
      <c r="F49" s="60">
        <v>0</v>
      </c>
      <c r="G49" s="60">
        <f t="shared" si="9"/>
        <v>-3721042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9955697.9000000004</v>
      </c>
      <c r="F54" s="60">
        <f t="shared" si="10"/>
        <v>9955697.9000000004</v>
      </c>
      <c r="G54" s="60">
        <f t="shared" si="10"/>
        <v>9955697.9000000004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9955697.9000000004</v>
      </c>
      <c r="F58" s="60">
        <v>9955697.9000000004</v>
      </c>
      <c r="G58" s="60">
        <f>F58-B58</f>
        <v>9955697.9000000004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12474706</v>
      </c>
      <c r="C65" s="61">
        <f t="shared" si="12"/>
        <v>4414969</v>
      </c>
      <c r="D65" s="61">
        <f t="shared" si="12"/>
        <v>16889675</v>
      </c>
      <c r="E65" s="61">
        <f t="shared" si="12"/>
        <v>9955697.9000000004</v>
      </c>
      <c r="F65" s="61">
        <f t="shared" si="12"/>
        <v>9955697.9000000004</v>
      </c>
      <c r="G65" s="61">
        <f t="shared" si="12"/>
        <v>-2519008.0999999996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62528198.189999998</v>
      </c>
      <c r="C70" s="61">
        <f t="shared" si="14"/>
        <v>10310959.780000001</v>
      </c>
      <c r="D70" s="61">
        <f t="shared" si="14"/>
        <v>72839157.969999999</v>
      </c>
      <c r="E70" s="61">
        <f t="shared" si="14"/>
        <v>73229280.230000004</v>
      </c>
      <c r="F70" s="61">
        <f t="shared" si="14"/>
        <v>73229274.230000004</v>
      </c>
      <c r="G70" s="61">
        <f t="shared" si="14"/>
        <v>9571617.0400000028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1576546.6300000001</v>
      </c>
      <c r="Q3" s="18">
        <f>'Formato 5'!C9</f>
        <v>0</v>
      </c>
      <c r="R3" s="18">
        <f>'Formato 5'!D9</f>
        <v>1576546.6300000001</v>
      </c>
      <c r="S3" s="18">
        <f>'Formato 5'!E9</f>
        <v>1558659.46</v>
      </c>
      <c r="T3" s="18">
        <f>'Formato 5'!F9</f>
        <v>1558659.46</v>
      </c>
      <c r="U3" s="18">
        <f>'Formato 5'!G9</f>
        <v>-17887.170000000158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2860746.3799999994</v>
      </c>
      <c r="Q6" s="18">
        <f>'Formato 5'!C12</f>
        <v>0</v>
      </c>
      <c r="R6" s="18">
        <f>'Formato 5'!D12</f>
        <v>2860746.3799999994</v>
      </c>
      <c r="S6" s="18">
        <f>'Formato 5'!E12</f>
        <v>2174754.48</v>
      </c>
      <c r="T6" s="18">
        <f>'Formato 5'!F12</f>
        <v>2174754.48</v>
      </c>
      <c r="U6" s="18">
        <f>'Formato 5'!G12</f>
        <v>-685991.89999999944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38600.119999999995</v>
      </c>
      <c r="Q7" s="18">
        <f>'Formato 5'!C13</f>
        <v>0</v>
      </c>
      <c r="R7" s="18">
        <f>'Formato 5'!D13</f>
        <v>38600.119999999995</v>
      </c>
      <c r="S7" s="18">
        <f>'Formato 5'!E13</f>
        <v>504260.17</v>
      </c>
      <c r="T7" s="18">
        <f>'Formato 5'!F13</f>
        <v>504254.17000000004</v>
      </c>
      <c r="U7" s="18">
        <f>'Formato 5'!G13</f>
        <v>465654.05000000005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159680.84</v>
      </c>
      <c r="Q8" s="18">
        <f>'Formato 5'!C14</f>
        <v>0</v>
      </c>
      <c r="R8" s="18">
        <f>'Formato 5'!D14</f>
        <v>159680.84</v>
      </c>
      <c r="S8" s="18">
        <f>'Formato 5'!E14</f>
        <v>209237.97999999998</v>
      </c>
      <c r="T8" s="18">
        <f>'Formato 5'!F14</f>
        <v>209237.97999999998</v>
      </c>
      <c r="U8" s="18">
        <f>'Formato 5'!G14</f>
        <v>49557.139999999985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44940335</v>
      </c>
      <c r="Q10" s="18">
        <f>'Formato 5'!C16</f>
        <v>5734820</v>
      </c>
      <c r="R10" s="18">
        <f>'Formato 5'!D16</f>
        <v>50675155</v>
      </c>
      <c r="S10" s="18">
        <f>'Formato 5'!E16</f>
        <v>58826670.240000002</v>
      </c>
      <c r="T10" s="18">
        <f>'Formato 5'!F16</f>
        <v>58826670.240000002</v>
      </c>
      <c r="U10" s="18">
        <f>'Formato 5'!G16</f>
        <v>12756876.240000002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16651523</v>
      </c>
      <c r="Q11" s="18">
        <f>'Formato 5'!C17</f>
        <v>1817166</v>
      </c>
      <c r="R11" s="18">
        <f>'Formato 5'!D17</f>
        <v>18468689</v>
      </c>
      <c r="S11" s="18">
        <f>'Formato 5'!E17</f>
        <v>58826670.240000002</v>
      </c>
      <c r="T11" s="18">
        <f>'Formato 5'!F17</f>
        <v>58826670.240000002</v>
      </c>
      <c r="U11" s="18">
        <f>'Formato 5'!G17</f>
        <v>42175147.240000002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25277609</v>
      </c>
      <c r="Q12" s="18">
        <f>'Formato 5'!C18</f>
        <v>3159044</v>
      </c>
      <c r="R12" s="18">
        <f>'Formato 5'!D18</f>
        <v>28436653</v>
      </c>
      <c r="S12" s="18">
        <f>'Formato 5'!E18</f>
        <v>0</v>
      </c>
      <c r="T12" s="18">
        <f>'Formato 5'!F18</f>
        <v>0</v>
      </c>
      <c r="U12" s="18">
        <f>'Formato 5'!G18</f>
        <v>-25277609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267617</v>
      </c>
      <c r="Q13" s="18">
        <f>'Formato 5'!C19</f>
        <v>38471</v>
      </c>
      <c r="R13" s="18">
        <f>'Formato 5'!D19</f>
        <v>306088</v>
      </c>
      <c r="S13" s="18">
        <f>'Formato 5'!E19</f>
        <v>0</v>
      </c>
      <c r="T13" s="18">
        <f>'Formato 5'!F19</f>
        <v>0</v>
      </c>
      <c r="U13" s="18">
        <f>'Formato 5'!G19</f>
        <v>-267617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1491889</v>
      </c>
      <c r="Q16" s="18">
        <f>'Formato 5'!C22</f>
        <v>46083</v>
      </c>
      <c r="R16" s="18">
        <f>'Formato 5'!D22</f>
        <v>1537972</v>
      </c>
      <c r="S16" s="18">
        <f>'Formato 5'!E22</f>
        <v>0</v>
      </c>
      <c r="T16" s="18">
        <f>'Formato 5'!F22</f>
        <v>0</v>
      </c>
      <c r="U16" s="18">
        <f>'Formato 5'!G22</f>
        <v>-1491889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1129459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-1129459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122238</v>
      </c>
      <c r="Q19" s="18">
        <f>'Formato 5'!C25</f>
        <v>-12573</v>
      </c>
      <c r="R19" s="18">
        <f>'Formato 5'!D25</f>
        <v>109665</v>
      </c>
      <c r="S19" s="18">
        <f>'Formato 5'!E25</f>
        <v>0</v>
      </c>
      <c r="T19" s="18">
        <f>'Formato 5'!F25</f>
        <v>0</v>
      </c>
      <c r="U19" s="18">
        <f>'Formato 5'!G25</f>
        <v>-122238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686629</v>
      </c>
      <c r="R20" s="18">
        <f>'Formato 5'!D26</f>
        <v>1816088</v>
      </c>
      <c r="S20" s="18">
        <f>'Formato 5'!E26</f>
        <v>0</v>
      </c>
      <c r="T20" s="18">
        <f>'Formato 5'!F26</f>
        <v>0</v>
      </c>
      <c r="U20" s="18">
        <f>'Formato 5'!G26</f>
        <v>-1129459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477583.22</v>
      </c>
      <c r="Q22" s="18">
        <f>'Formato 5'!C28</f>
        <v>161170.78</v>
      </c>
      <c r="R22" s="18">
        <f>'Formato 5'!D28</f>
        <v>638754</v>
      </c>
      <c r="S22" s="18">
        <f>'Formato 5'!E28</f>
        <v>0</v>
      </c>
      <c r="T22" s="18">
        <f>'Formato 5'!F28</f>
        <v>0</v>
      </c>
      <c r="U22" s="18">
        <f>'Formato 5'!G28</f>
        <v>-477583.22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477583.22</v>
      </c>
      <c r="Q27" s="18">
        <f>'Formato 5'!C33</f>
        <v>161170.78</v>
      </c>
      <c r="R27" s="18">
        <f>'Formato 5'!D33</f>
        <v>638754</v>
      </c>
      <c r="S27" s="18">
        <f>'Formato 5'!E33</f>
        <v>0</v>
      </c>
      <c r="T27" s="18">
        <f>'Formato 5'!F33</f>
        <v>0</v>
      </c>
      <c r="U27" s="18">
        <f>'Formato 5'!G33</f>
        <v>-477583.22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50053492.189999998</v>
      </c>
      <c r="Q34">
        <f>'Formato 5'!C41</f>
        <v>5895990.7800000003</v>
      </c>
      <c r="R34">
        <f>'Formato 5'!D41</f>
        <v>55949482.969999999</v>
      </c>
      <c r="S34">
        <f>'Formato 5'!E41</f>
        <v>63273582.329999998</v>
      </c>
      <c r="T34">
        <f>'Formato 5'!F41</f>
        <v>63273576.329999998</v>
      </c>
      <c r="U34">
        <f>'Formato 5'!G41</f>
        <v>12090625.140000002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12090625.140000002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12474706</v>
      </c>
      <c r="Q37">
        <f>'Formato 5'!C45</f>
        <v>4414969</v>
      </c>
      <c r="R37">
        <f>'Formato 5'!D45</f>
        <v>16889675</v>
      </c>
      <c r="S37">
        <f>'Formato 5'!E45</f>
        <v>0</v>
      </c>
      <c r="T37">
        <f>'Formato 5'!F45</f>
        <v>0</v>
      </c>
      <c r="U37">
        <f>'Formato 5'!G45</f>
        <v>-12474706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8753664</v>
      </c>
      <c r="Q40">
        <f>'Formato 5'!C48</f>
        <v>3865032</v>
      </c>
      <c r="R40">
        <f>'Formato 5'!D48</f>
        <v>12618696</v>
      </c>
      <c r="S40">
        <f>'Formato 5'!E48</f>
        <v>0</v>
      </c>
      <c r="T40">
        <f>'Formato 5'!F48</f>
        <v>0</v>
      </c>
      <c r="U40">
        <f>'Formato 5'!G48</f>
        <v>-8753664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3721042</v>
      </c>
      <c r="Q41">
        <f>'Formato 5'!C49</f>
        <v>549937</v>
      </c>
      <c r="R41">
        <f>'Formato 5'!D49</f>
        <v>4270979</v>
      </c>
      <c r="S41">
        <f>'Formato 5'!E49</f>
        <v>0</v>
      </c>
      <c r="T41">
        <f>'Formato 5'!F49</f>
        <v>0</v>
      </c>
      <c r="U41">
        <f>'Formato 5'!G49</f>
        <v>-3721042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9955697.9000000004</v>
      </c>
      <c r="T46">
        <f>'Formato 5'!F54</f>
        <v>9955697.9000000004</v>
      </c>
      <c r="U46">
        <f>'Formato 5'!G54</f>
        <v>9955697.9000000004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9955697.9000000004</v>
      </c>
      <c r="T50">
        <f>'Formato 5'!F58</f>
        <v>9955697.9000000004</v>
      </c>
      <c r="U50">
        <f>'Formato 5'!G58</f>
        <v>9955697.9000000004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12474706</v>
      </c>
      <c r="Q56">
        <f>'Formato 5'!C65</f>
        <v>4414969</v>
      </c>
      <c r="R56">
        <f>'Formato 5'!D65</f>
        <v>16889675</v>
      </c>
      <c r="S56">
        <f>'Formato 5'!E65</f>
        <v>9955697.9000000004</v>
      </c>
      <c r="T56">
        <f>'Formato 5'!F65</f>
        <v>9955697.9000000004</v>
      </c>
      <c r="U56">
        <f>'Formato 5'!G65</f>
        <v>-2519008.0999999996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abSelected="1" zoomScaleNormal="100" zoomScalePageLayoutView="90" workbookViewId="0">
      <selection activeCell="A22" sqref="A2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Santa Catarina,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septiembre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 t="shared" ref="B9:G9" si="0">SUM(B10,B18,B28,B38,B48,B58,B62,B71,B75)</f>
        <v>62676156.169999994</v>
      </c>
      <c r="C9" s="79">
        <f t="shared" si="0"/>
        <v>36389116.840000004</v>
      </c>
      <c r="D9" s="79">
        <f t="shared" si="0"/>
        <v>99065273.010000005</v>
      </c>
      <c r="E9" s="79">
        <f t="shared" si="0"/>
        <v>65305541.119999997</v>
      </c>
      <c r="F9" s="79">
        <f t="shared" si="0"/>
        <v>57222598.74000001</v>
      </c>
      <c r="G9" s="79">
        <f t="shared" si="0"/>
        <v>33759731.890000001</v>
      </c>
    </row>
    <row r="10" spans="1:7" x14ac:dyDescent="0.25">
      <c r="A10" s="83" t="s">
        <v>286</v>
      </c>
      <c r="B10" s="80">
        <f t="shared" ref="B10:G10" si="1">SUM(B11:B17)</f>
        <v>33618127.57</v>
      </c>
      <c r="C10" s="80">
        <f t="shared" si="1"/>
        <v>3012580.2299999991</v>
      </c>
      <c r="D10" s="80">
        <f t="shared" si="1"/>
        <v>36630707.800000004</v>
      </c>
      <c r="E10" s="80">
        <f t="shared" si="1"/>
        <v>26347661.519999996</v>
      </c>
      <c r="F10" s="80">
        <f t="shared" si="1"/>
        <v>22675878.100000001</v>
      </c>
      <c r="G10" s="80">
        <f t="shared" si="1"/>
        <v>10283046.280000003</v>
      </c>
    </row>
    <row r="11" spans="1:7" x14ac:dyDescent="0.25">
      <c r="A11" s="84" t="s">
        <v>287</v>
      </c>
      <c r="B11" s="80">
        <v>22661143.32</v>
      </c>
      <c r="C11" s="80">
        <v>506856.92999999912</v>
      </c>
      <c r="D11" s="80">
        <v>23168000.25</v>
      </c>
      <c r="E11" s="80">
        <v>15470383.059999999</v>
      </c>
      <c r="F11" s="80">
        <v>15470383.060000001</v>
      </c>
      <c r="G11" s="80">
        <f t="shared" ref="G11:G17" si="2">D11-E11</f>
        <v>7697617.1900000013</v>
      </c>
    </row>
    <row r="12" spans="1:7" x14ac:dyDescent="0.25">
      <c r="A12" s="84" t="s">
        <v>288</v>
      </c>
      <c r="B12" s="80">
        <v>786067.65</v>
      </c>
      <c r="C12" s="80">
        <v>2036519.3499999996</v>
      </c>
      <c r="D12" s="80">
        <v>2822586.9999999995</v>
      </c>
      <c r="E12" s="80">
        <v>8009059.5299999993</v>
      </c>
      <c r="F12" s="80">
        <v>4419079.21</v>
      </c>
      <c r="G12" s="80">
        <f t="shared" si="2"/>
        <v>-5186472.5299999993</v>
      </c>
    </row>
    <row r="13" spans="1:7" x14ac:dyDescent="0.25">
      <c r="A13" s="84" t="s">
        <v>289</v>
      </c>
      <c r="B13" s="80">
        <v>4285417.2000000011</v>
      </c>
      <c r="C13" s="80">
        <v>317737.7</v>
      </c>
      <c r="D13" s="80">
        <v>4603154.9000000013</v>
      </c>
      <c r="E13" s="80">
        <v>546487.31999999983</v>
      </c>
      <c r="F13" s="80">
        <v>546487.31999999983</v>
      </c>
      <c r="G13" s="80">
        <f t="shared" si="2"/>
        <v>4056667.5800000015</v>
      </c>
    </row>
    <row r="14" spans="1:7" x14ac:dyDescent="0.25">
      <c r="A14" s="84" t="s">
        <v>290</v>
      </c>
      <c r="B14" s="80">
        <v>0</v>
      </c>
      <c r="C14" s="80">
        <v>6000</v>
      </c>
      <c r="D14" s="80">
        <v>6000</v>
      </c>
      <c r="E14" s="80">
        <v>4050.48</v>
      </c>
      <c r="F14" s="80">
        <v>4050.48</v>
      </c>
      <c r="G14" s="80">
        <f t="shared" si="2"/>
        <v>1949.52</v>
      </c>
    </row>
    <row r="15" spans="1:7" x14ac:dyDescent="0.25">
      <c r="A15" s="84" t="s">
        <v>291</v>
      </c>
      <c r="B15" s="80">
        <v>5885499.3999999994</v>
      </c>
      <c r="C15" s="80">
        <v>145466.24999999988</v>
      </c>
      <c r="D15" s="80">
        <v>6030965.6499999994</v>
      </c>
      <c r="E15" s="80">
        <v>2317681.13</v>
      </c>
      <c r="F15" s="80">
        <v>2235878.0300000003</v>
      </c>
      <c r="G15" s="80">
        <f t="shared" si="2"/>
        <v>3713284.5199999996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4028723.1799999997</v>
      </c>
      <c r="C18" s="80">
        <f t="shared" si="3"/>
        <v>3272035.13</v>
      </c>
      <c r="D18" s="80">
        <f t="shared" si="3"/>
        <v>7300758.3099999996</v>
      </c>
      <c r="E18" s="80">
        <f t="shared" si="3"/>
        <v>6090976.96</v>
      </c>
      <c r="F18" s="80">
        <f t="shared" si="3"/>
        <v>5273161.620000001</v>
      </c>
      <c r="G18" s="80">
        <f t="shared" si="3"/>
        <v>1209781.3500000006</v>
      </c>
    </row>
    <row r="19" spans="1:7" x14ac:dyDescent="0.25">
      <c r="A19" s="84" t="s">
        <v>295</v>
      </c>
      <c r="B19" s="80">
        <v>530080</v>
      </c>
      <c r="C19" s="80">
        <v>435000</v>
      </c>
      <c r="D19" s="80">
        <v>965080</v>
      </c>
      <c r="E19" s="80">
        <v>942697.92999999993</v>
      </c>
      <c r="F19" s="80">
        <v>731204.30999999994</v>
      </c>
      <c r="G19" s="80">
        <f>D19-E19</f>
        <v>22382.070000000065</v>
      </c>
    </row>
    <row r="20" spans="1:7" x14ac:dyDescent="0.25">
      <c r="A20" s="84" t="s">
        <v>296</v>
      </c>
      <c r="B20" s="80">
        <v>205900</v>
      </c>
      <c r="C20" s="80">
        <v>163500</v>
      </c>
      <c r="D20" s="80">
        <v>369400</v>
      </c>
      <c r="E20" s="80">
        <v>377564.04000000004</v>
      </c>
      <c r="F20" s="80">
        <v>373136.0400000001</v>
      </c>
      <c r="G20" s="80">
        <f t="shared" ref="G20:G27" si="4">D20-E20</f>
        <v>-8164.0400000000373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623400</v>
      </c>
      <c r="C22" s="80">
        <v>959160.5</v>
      </c>
      <c r="D22" s="80">
        <v>1582560.5</v>
      </c>
      <c r="E22" s="80">
        <v>1155450.6199999999</v>
      </c>
      <c r="F22" s="80">
        <v>1133842.6200000001</v>
      </c>
      <c r="G22" s="80">
        <f t="shared" si="4"/>
        <v>427109.88000000012</v>
      </c>
    </row>
    <row r="23" spans="1:7" x14ac:dyDescent="0.25">
      <c r="A23" s="84" t="s">
        <v>299</v>
      </c>
      <c r="B23" s="80">
        <v>60000</v>
      </c>
      <c r="C23" s="80">
        <v>28500</v>
      </c>
      <c r="D23" s="80">
        <v>88500</v>
      </c>
      <c r="E23" s="80">
        <v>48082.460000000006</v>
      </c>
      <c r="F23" s="80">
        <v>48082.460000000006</v>
      </c>
      <c r="G23" s="80">
        <f t="shared" si="4"/>
        <v>40417.539999999994</v>
      </c>
    </row>
    <row r="24" spans="1:7" x14ac:dyDescent="0.25">
      <c r="A24" s="84" t="s">
        <v>300</v>
      </c>
      <c r="B24" s="80">
        <v>2173143.1799999997</v>
      </c>
      <c r="C24" s="80">
        <v>1260114.3500000001</v>
      </c>
      <c r="D24" s="80">
        <v>3433257.53</v>
      </c>
      <c r="E24" s="80">
        <v>3073652.8999999994</v>
      </c>
      <c r="F24" s="80">
        <v>2520047.1800000002</v>
      </c>
      <c r="G24" s="80">
        <f t="shared" si="4"/>
        <v>359604.63000000035</v>
      </c>
    </row>
    <row r="25" spans="1:7" x14ac:dyDescent="0.25">
      <c r="A25" s="84" t="s">
        <v>301</v>
      </c>
      <c r="B25" s="80">
        <v>166000</v>
      </c>
      <c r="C25" s="80">
        <v>429280.28</v>
      </c>
      <c r="D25" s="80">
        <v>595280.28</v>
      </c>
      <c r="E25" s="80">
        <v>289324.19</v>
      </c>
      <c r="F25" s="80">
        <v>289324.19</v>
      </c>
      <c r="G25" s="80">
        <f t="shared" si="4"/>
        <v>305956.09000000003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270200</v>
      </c>
      <c r="C27" s="80">
        <v>-3520</v>
      </c>
      <c r="D27" s="80">
        <v>266680</v>
      </c>
      <c r="E27" s="80">
        <v>204204.82</v>
      </c>
      <c r="F27" s="80">
        <v>177524.82</v>
      </c>
      <c r="G27" s="80">
        <f t="shared" si="4"/>
        <v>62475.179999999993</v>
      </c>
    </row>
    <row r="28" spans="1:7" x14ac:dyDescent="0.25">
      <c r="A28" s="83" t="s">
        <v>304</v>
      </c>
      <c r="B28" s="80">
        <f t="shared" ref="B28:G28" si="5">SUM(B29:B37)</f>
        <v>8262720.9100000001</v>
      </c>
      <c r="C28" s="80">
        <f t="shared" si="5"/>
        <v>7484739.3099999996</v>
      </c>
      <c r="D28" s="80">
        <f t="shared" si="5"/>
        <v>15747460.219999999</v>
      </c>
      <c r="E28" s="80">
        <f t="shared" si="5"/>
        <v>13501389.830000002</v>
      </c>
      <c r="F28" s="80">
        <f t="shared" si="5"/>
        <v>11074885.650000002</v>
      </c>
      <c r="G28" s="80">
        <f t="shared" si="5"/>
        <v>2246070.3899999997</v>
      </c>
    </row>
    <row r="29" spans="1:7" x14ac:dyDescent="0.25">
      <c r="A29" s="84" t="s">
        <v>305</v>
      </c>
      <c r="B29" s="80">
        <v>3116680.91</v>
      </c>
      <c r="C29" s="80">
        <v>728387.9</v>
      </c>
      <c r="D29" s="80">
        <v>3845068.81</v>
      </c>
      <c r="E29" s="80">
        <v>3813514.65</v>
      </c>
      <c r="F29" s="80">
        <v>3128941.89</v>
      </c>
      <c r="G29" s="80">
        <f>D29-E29</f>
        <v>31554.160000000149</v>
      </c>
    </row>
    <row r="30" spans="1:7" x14ac:dyDescent="0.25">
      <c r="A30" s="84" t="s">
        <v>306</v>
      </c>
      <c r="B30" s="80">
        <v>82000</v>
      </c>
      <c r="C30" s="80">
        <v>1265796.5900000001</v>
      </c>
      <c r="D30" s="80">
        <v>1347796.59</v>
      </c>
      <c r="E30" s="80">
        <v>2412960.67</v>
      </c>
      <c r="F30" s="80">
        <v>1129121.8699999999</v>
      </c>
      <c r="G30" s="80">
        <f t="shared" ref="G30:G37" si="6">D30-E30</f>
        <v>-1065164.0799999998</v>
      </c>
    </row>
    <row r="31" spans="1:7" x14ac:dyDescent="0.25">
      <c r="A31" s="84" t="s">
        <v>307</v>
      </c>
      <c r="B31" s="80">
        <v>370720</v>
      </c>
      <c r="C31" s="80">
        <v>360283</v>
      </c>
      <c r="D31" s="80">
        <v>731003</v>
      </c>
      <c r="E31" s="80">
        <v>459534.58999999997</v>
      </c>
      <c r="F31" s="80">
        <v>304960.59000000003</v>
      </c>
      <c r="G31" s="80">
        <f t="shared" si="6"/>
        <v>271468.41000000003</v>
      </c>
    </row>
    <row r="32" spans="1:7" x14ac:dyDescent="0.25">
      <c r="A32" s="84" t="s">
        <v>308</v>
      </c>
      <c r="B32" s="80">
        <v>10000</v>
      </c>
      <c r="C32" s="80">
        <v>750314.46</v>
      </c>
      <c r="D32" s="80">
        <v>760314.46</v>
      </c>
      <c r="E32" s="80">
        <v>408748.65</v>
      </c>
      <c r="F32" s="80">
        <v>388784.15</v>
      </c>
      <c r="G32" s="80">
        <f t="shared" si="6"/>
        <v>351565.80999999994</v>
      </c>
    </row>
    <row r="33" spans="1:7" x14ac:dyDescent="0.25">
      <c r="A33" s="84" t="s">
        <v>309</v>
      </c>
      <c r="B33" s="80">
        <v>993800</v>
      </c>
      <c r="C33" s="80">
        <v>1256820.2999999998</v>
      </c>
      <c r="D33" s="80">
        <v>2250620.2999999998</v>
      </c>
      <c r="E33" s="80">
        <v>2447001.9000000004</v>
      </c>
      <c r="F33" s="80">
        <v>2311027.8000000003</v>
      </c>
      <c r="G33" s="80">
        <f t="shared" si="6"/>
        <v>-196381.60000000056</v>
      </c>
    </row>
    <row r="34" spans="1:7" x14ac:dyDescent="0.25">
      <c r="A34" s="84" t="s">
        <v>310</v>
      </c>
      <c r="B34" s="80">
        <v>200000</v>
      </c>
      <c r="C34" s="80">
        <v>0</v>
      </c>
      <c r="D34" s="80">
        <v>200000</v>
      </c>
      <c r="E34" s="80">
        <v>198961.07</v>
      </c>
      <c r="F34" s="80">
        <v>198961.07</v>
      </c>
      <c r="G34" s="80">
        <f t="shared" si="6"/>
        <v>1038.929999999993</v>
      </c>
    </row>
    <row r="35" spans="1:7" x14ac:dyDescent="0.25">
      <c r="A35" s="84" t="s">
        <v>311</v>
      </c>
      <c r="B35" s="80">
        <v>371200</v>
      </c>
      <c r="C35" s="80">
        <v>143100</v>
      </c>
      <c r="D35" s="80">
        <v>514300</v>
      </c>
      <c r="E35" s="80">
        <v>428818.58</v>
      </c>
      <c r="F35" s="80">
        <v>283238.56000000006</v>
      </c>
      <c r="G35" s="80">
        <f t="shared" si="6"/>
        <v>85481.419999999984</v>
      </c>
    </row>
    <row r="36" spans="1:7" x14ac:dyDescent="0.25">
      <c r="A36" s="84" t="s">
        <v>312</v>
      </c>
      <c r="B36" s="80">
        <v>2855000</v>
      </c>
      <c r="C36" s="80">
        <v>2188566.88</v>
      </c>
      <c r="D36" s="80">
        <v>5043566.88</v>
      </c>
      <c r="E36" s="80">
        <v>2731605.7199999997</v>
      </c>
      <c r="F36" s="80">
        <v>2729605.7199999997</v>
      </c>
      <c r="G36" s="80">
        <f t="shared" si="6"/>
        <v>2311961.16</v>
      </c>
    </row>
    <row r="37" spans="1:7" x14ac:dyDescent="0.25">
      <c r="A37" s="84" t="s">
        <v>313</v>
      </c>
      <c r="B37" s="80">
        <v>263320</v>
      </c>
      <c r="C37" s="80">
        <v>791470.17999999993</v>
      </c>
      <c r="D37" s="80">
        <v>1054790.18</v>
      </c>
      <c r="E37" s="80">
        <v>600244</v>
      </c>
      <c r="F37" s="80">
        <v>600244</v>
      </c>
      <c r="G37" s="80">
        <f t="shared" si="6"/>
        <v>454546.17999999993</v>
      </c>
    </row>
    <row r="38" spans="1:7" x14ac:dyDescent="0.25">
      <c r="A38" s="83" t="s">
        <v>314</v>
      </c>
      <c r="B38" s="80">
        <f t="shared" ref="B38:G38" si="7">SUM(B39:B47)</f>
        <v>5990000</v>
      </c>
      <c r="C38" s="80">
        <f t="shared" si="7"/>
        <v>6126722.4799999995</v>
      </c>
      <c r="D38" s="80">
        <f t="shared" si="7"/>
        <v>12116722.48</v>
      </c>
      <c r="E38" s="80">
        <f t="shared" si="7"/>
        <v>9858158.7399999984</v>
      </c>
      <c r="F38" s="80">
        <f t="shared" si="7"/>
        <v>8904828.9199999981</v>
      </c>
      <c r="G38" s="80">
        <f t="shared" si="7"/>
        <v>2258563.7400000002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3600000</v>
      </c>
      <c r="C40" s="80">
        <v>260500</v>
      </c>
      <c r="D40" s="80">
        <v>3860500</v>
      </c>
      <c r="E40" s="80">
        <v>3785550</v>
      </c>
      <c r="F40" s="80">
        <v>3785550</v>
      </c>
      <c r="G40" s="80">
        <f t="shared" ref="G40:G47" si="8">D40-E40</f>
        <v>74950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2390000</v>
      </c>
      <c r="C42" s="80">
        <v>5866222.4799999995</v>
      </c>
      <c r="D42" s="80">
        <v>8256222.4799999995</v>
      </c>
      <c r="E42" s="80">
        <v>6072608.7399999993</v>
      </c>
      <c r="F42" s="80">
        <v>5119278.919999999</v>
      </c>
      <c r="G42" s="80">
        <f t="shared" si="8"/>
        <v>2183613.7400000002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1064300</v>
      </c>
      <c r="C48" s="80">
        <f t="shared" si="9"/>
        <v>2130120.9500000002</v>
      </c>
      <c r="D48" s="80">
        <f t="shared" si="9"/>
        <v>3194420.95</v>
      </c>
      <c r="E48" s="80">
        <f t="shared" si="9"/>
        <v>1480851.35</v>
      </c>
      <c r="F48" s="80">
        <f t="shared" si="9"/>
        <v>1151755.74</v>
      </c>
      <c r="G48" s="80">
        <f t="shared" si="9"/>
        <v>1713569.6</v>
      </c>
    </row>
    <row r="49" spans="1:7" x14ac:dyDescent="0.25">
      <c r="A49" s="84" t="s">
        <v>325</v>
      </c>
      <c r="B49" s="80">
        <v>962000</v>
      </c>
      <c r="C49" s="80">
        <v>-51949.969999999841</v>
      </c>
      <c r="D49" s="80">
        <v>910050.03000000014</v>
      </c>
      <c r="E49" s="80">
        <v>842087</v>
      </c>
      <c r="F49" s="80">
        <v>802261.01</v>
      </c>
      <c r="G49" s="80">
        <f>D49-E49</f>
        <v>67963.030000000144</v>
      </c>
    </row>
    <row r="50" spans="1:7" x14ac:dyDescent="0.25">
      <c r="A50" s="84" t="s">
        <v>326</v>
      </c>
      <c r="B50" s="80">
        <v>0</v>
      </c>
      <c r="C50" s="80">
        <v>340281.11</v>
      </c>
      <c r="D50" s="80">
        <v>340281.11</v>
      </c>
      <c r="E50" s="80">
        <v>0</v>
      </c>
      <c r="F50" s="80">
        <v>0</v>
      </c>
      <c r="G50" s="80">
        <f t="shared" ref="G50:G57" si="10">D50-E50</f>
        <v>340281.11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1260066</v>
      </c>
      <c r="D52" s="80">
        <v>1260066</v>
      </c>
      <c r="E52" s="80">
        <v>0</v>
      </c>
      <c r="F52" s="80">
        <v>0</v>
      </c>
      <c r="G52" s="80">
        <f t="shared" si="10"/>
        <v>1260066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62300</v>
      </c>
      <c r="C54" s="80">
        <v>432723.81</v>
      </c>
      <c r="D54" s="80">
        <v>495023.81</v>
      </c>
      <c r="E54" s="80">
        <v>552780.35000000009</v>
      </c>
      <c r="F54" s="80">
        <v>263510.73</v>
      </c>
      <c r="G54" s="80">
        <f t="shared" si="10"/>
        <v>-57756.540000000095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40000</v>
      </c>
      <c r="C57" s="80">
        <v>149000</v>
      </c>
      <c r="D57" s="80">
        <v>189000</v>
      </c>
      <c r="E57" s="80">
        <v>85984</v>
      </c>
      <c r="F57" s="80">
        <v>85984</v>
      </c>
      <c r="G57" s="80">
        <f t="shared" si="10"/>
        <v>103016</v>
      </c>
    </row>
    <row r="58" spans="1:7" x14ac:dyDescent="0.25">
      <c r="A58" s="83" t="s">
        <v>334</v>
      </c>
      <c r="B58" s="80">
        <f t="shared" ref="B58:G58" si="11">SUM(B59:B61)</f>
        <v>9413664</v>
      </c>
      <c r="C58" s="80">
        <f t="shared" si="11"/>
        <v>14281539.250000004</v>
      </c>
      <c r="D58" s="80">
        <f t="shared" si="11"/>
        <v>23695203.25</v>
      </c>
      <c r="E58" s="80">
        <f t="shared" si="11"/>
        <v>7926502.7199999997</v>
      </c>
      <c r="F58" s="80">
        <f t="shared" si="11"/>
        <v>8042088.71</v>
      </c>
      <c r="G58" s="80">
        <f t="shared" si="11"/>
        <v>15768700.530000001</v>
      </c>
    </row>
    <row r="59" spans="1:7" x14ac:dyDescent="0.25">
      <c r="A59" s="84" t="s">
        <v>335</v>
      </c>
      <c r="B59" s="80">
        <v>9383664</v>
      </c>
      <c r="C59" s="80">
        <v>13640819.280000003</v>
      </c>
      <c r="D59" s="80">
        <v>23024483.280000001</v>
      </c>
      <c r="E59" s="80">
        <v>7336593.04</v>
      </c>
      <c r="F59" s="80">
        <v>7452179.0300000003</v>
      </c>
      <c r="G59" s="80">
        <f>D59-E59</f>
        <v>15687890.240000002</v>
      </c>
    </row>
    <row r="60" spans="1:7" x14ac:dyDescent="0.25">
      <c r="A60" s="84" t="s">
        <v>336</v>
      </c>
      <c r="B60" s="80">
        <v>0</v>
      </c>
      <c r="C60" s="80">
        <v>460719.97</v>
      </c>
      <c r="D60" s="80">
        <v>460719.97</v>
      </c>
      <c r="E60" s="80">
        <v>379909.68</v>
      </c>
      <c r="F60" s="80">
        <v>379909.68</v>
      </c>
      <c r="G60" s="80">
        <f>D60-E60</f>
        <v>80810.289999999979</v>
      </c>
    </row>
    <row r="61" spans="1:7" x14ac:dyDescent="0.25">
      <c r="A61" s="84" t="s">
        <v>337</v>
      </c>
      <c r="B61" s="80">
        <v>30000</v>
      </c>
      <c r="C61" s="80">
        <v>180000</v>
      </c>
      <c r="D61" s="80">
        <v>210000</v>
      </c>
      <c r="E61" s="80">
        <v>210000</v>
      </c>
      <c r="F61" s="80">
        <v>210000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218620.51</v>
      </c>
      <c r="C62" s="80">
        <f t="shared" si="12"/>
        <v>-218620.51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218620.51</v>
      </c>
      <c r="C70" s="80">
        <v>-218620.51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80000</v>
      </c>
      <c r="C71" s="80">
        <f t="shared" si="14"/>
        <v>300000</v>
      </c>
      <c r="D71" s="80">
        <f t="shared" si="14"/>
        <v>380000</v>
      </c>
      <c r="E71" s="80">
        <f t="shared" si="14"/>
        <v>100000</v>
      </c>
      <c r="F71" s="80">
        <f t="shared" si="14"/>
        <v>100000</v>
      </c>
      <c r="G71" s="80">
        <f t="shared" si="14"/>
        <v>280000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80000</v>
      </c>
      <c r="C74" s="80">
        <v>300000</v>
      </c>
      <c r="D74" s="80">
        <v>380000</v>
      </c>
      <c r="E74" s="80">
        <v>100000</v>
      </c>
      <c r="F74" s="80">
        <v>100000</v>
      </c>
      <c r="G74" s="80">
        <f>D74-E74</f>
        <v>280000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62676156.169999994</v>
      </c>
      <c r="C159" s="79">
        <f t="shared" si="34"/>
        <v>36389116.840000004</v>
      </c>
      <c r="D159" s="79">
        <f t="shared" si="34"/>
        <v>99065273.010000005</v>
      </c>
      <c r="E159" s="79">
        <f t="shared" si="34"/>
        <v>65305541.119999997</v>
      </c>
      <c r="F159" s="79">
        <f t="shared" si="34"/>
        <v>57222598.74000001</v>
      </c>
      <c r="G159" s="79">
        <f t="shared" si="34"/>
        <v>33759731.890000001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62676156.169999994</v>
      </c>
      <c r="Q2" s="18">
        <f>'Formato 6 a)'!C9</f>
        <v>36389116.840000004</v>
      </c>
      <c r="R2" s="18">
        <f>'Formato 6 a)'!D9</f>
        <v>99065273.010000005</v>
      </c>
      <c r="S2" s="18">
        <f>'Formato 6 a)'!E9</f>
        <v>65305541.119999997</v>
      </c>
      <c r="T2" s="18">
        <f>'Formato 6 a)'!F9</f>
        <v>57222598.74000001</v>
      </c>
      <c r="U2" s="18">
        <f>'Formato 6 a)'!G9</f>
        <v>33759731.890000001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33618127.57</v>
      </c>
      <c r="Q3" s="18">
        <f>'Formato 6 a)'!C10</f>
        <v>3012580.2299999991</v>
      </c>
      <c r="R3" s="18">
        <f>'Formato 6 a)'!D10</f>
        <v>36630707.800000004</v>
      </c>
      <c r="S3" s="18">
        <f>'Formato 6 a)'!E10</f>
        <v>26347661.519999996</v>
      </c>
      <c r="T3" s="18">
        <f>'Formato 6 a)'!F10</f>
        <v>22675878.100000001</v>
      </c>
      <c r="U3" s="18">
        <f>'Formato 6 a)'!G10</f>
        <v>10283046.280000003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22661143.32</v>
      </c>
      <c r="Q4" s="18">
        <f>'Formato 6 a)'!C11</f>
        <v>506856.92999999912</v>
      </c>
      <c r="R4" s="18">
        <f>'Formato 6 a)'!D11</f>
        <v>23168000.25</v>
      </c>
      <c r="S4" s="18">
        <f>'Formato 6 a)'!E11</f>
        <v>15470383.059999999</v>
      </c>
      <c r="T4" s="18">
        <f>'Formato 6 a)'!F11</f>
        <v>15470383.060000001</v>
      </c>
      <c r="U4" s="18">
        <f>'Formato 6 a)'!G11</f>
        <v>7697617.1900000013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786067.65</v>
      </c>
      <c r="Q5" s="18">
        <f>'Formato 6 a)'!C12</f>
        <v>2036519.3499999996</v>
      </c>
      <c r="R5" s="18">
        <f>'Formato 6 a)'!D12</f>
        <v>2822586.9999999995</v>
      </c>
      <c r="S5" s="18">
        <f>'Formato 6 a)'!E12</f>
        <v>8009059.5299999993</v>
      </c>
      <c r="T5" s="18">
        <f>'Formato 6 a)'!F12</f>
        <v>4419079.21</v>
      </c>
      <c r="U5" s="18">
        <f>'Formato 6 a)'!G12</f>
        <v>-5186472.5299999993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4285417.2000000011</v>
      </c>
      <c r="Q6" s="18">
        <f>'Formato 6 a)'!C13</f>
        <v>317737.7</v>
      </c>
      <c r="R6" s="18">
        <f>'Formato 6 a)'!D13</f>
        <v>4603154.9000000013</v>
      </c>
      <c r="S6" s="18">
        <f>'Formato 6 a)'!E13</f>
        <v>546487.31999999983</v>
      </c>
      <c r="T6" s="18">
        <f>'Formato 6 a)'!F13</f>
        <v>546487.31999999983</v>
      </c>
      <c r="U6" s="18">
        <f>'Formato 6 a)'!G13</f>
        <v>4056667.5800000015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6000</v>
      </c>
      <c r="R7" s="18">
        <f>'Formato 6 a)'!D14</f>
        <v>6000</v>
      </c>
      <c r="S7" s="18">
        <f>'Formato 6 a)'!E14</f>
        <v>4050.48</v>
      </c>
      <c r="T7" s="18">
        <f>'Formato 6 a)'!F14</f>
        <v>4050.48</v>
      </c>
      <c r="U7" s="18">
        <f>'Formato 6 a)'!G14</f>
        <v>1949.52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5885499.3999999994</v>
      </c>
      <c r="Q8" s="18">
        <f>'Formato 6 a)'!C15</f>
        <v>145466.24999999988</v>
      </c>
      <c r="R8" s="18">
        <f>'Formato 6 a)'!D15</f>
        <v>6030965.6499999994</v>
      </c>
      <c r="S8" s="18">
        <f>'Formato 6 a)'!E15</f>
        <v>2317681.13</v>
      </c>
      <c r="T8" s="18">
        <f>'Formato 6 a)'!F15</f>
        <v>2235878.0300000003</v>
      </c>
      <c r="U8" s="18">
        <f>'Formato 6 a)'!G15</f>
        <v>3713284.5199999996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4028723.1799999997</v>
      </c>
      <c r="Q11" s="18">
        <f>'Formato 6 a)'!C18</f>
        <v>3272035.13</v>
      </c>
      <c r="R11" s="18">
        <f>'Formato 6 a)'!D18</f>
        <v>7300758.3099999996</v>
      </c>
      <c r="S11" s="18">
        <f>'Formato 6 a)'!E18</f>
        <v>6090976.96</v>
      </c>
      <c r="T11" s="18">
        <f>'Formato 6 a)'!F18</f>
        <v>5273161.620000001</v>
      </c>
      <c r="U11" s="18">
        <f>'Formato 6 a)'!G18</f>
        <v>1209781.3500000006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530080</v>
      </c>
      <c r="Q12" s="18">
        <f>'Formato 6 a)'!C19</f>
        <v>435000</v>
      </c>
      <c r="R12" s="18">
        <f>'Formato 6 a)'!D19</f>
        <v>965080</v>
      </c>
      <c r="S12" s="18">
        <f>'Formato 6 a)'!E19</f>
        <v>942697.92999999993</v>
      </c>
      <c r="T12" s="18">
        <f>'Formato 6 a)'!F19</f>
        <v>731204.30999999994</v>
      </c>
      <c r="U12" s="18">
        <f>'Formato 6 a)'!G19</f>
        <v>22382.070000000065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205900</v>
      </c>
      <c r="Q13" s="18">
        <f>'Formato 6 a)'!C20</f>
        <v>163500</v>
      </c>
      <c r="R13" s="18">
        <f>'Formato 6 a)'!D20</f>
        <v>369400</v>
      </c>
      <c r="S13" s="18">
        <f>'Formato 6 a)'!E20</f>
        <v>377564.04000000004</v>
      </c>
      <c r="T13" s="18">
        <f>'Formato 6 a)'!F20</f>
        <v>373136.0400000001</v>
      </c>
      <c r="U13" s="18">
        <f>'Formato 6 a)'!G20</f>
        <v>-8164.0400000000373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623400</v>
      </c>
      <c r="Q15" s="18">
        <f>'Formato 6 a)'!C22</f>
        <v>959160.5</v>
      </c>
      <c r="R15" s="18">
        <f>'Formato 6 a)'!D22</f>
        <v>1582560.5</v>
      </c>
      <c r="S15" s="18">
        <f>'Formato 6 a)'!E22</f>
        <v>1155450.6199999999</v>
      </c>
      <c r="T15" s="18">
        <f>'Formato 6 a)'!F22</f>
        <v>1133842.6200000001</v>
      </c>
      <c r="U15" s="18">
        <f>'Formato 6 a)'!G22</f>
        <v>427109.88000000012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60000</v>
      </c>
      <c r="Q16" s="18">
        <f>'Formato 6 a)'!C23</f>
        <v>28500</v>
      </c>
      <c r="R16" s="18">
        <f>'Formato 6 a)'!D23</f>
        <v>88500</v>
      </c>
      <c r="S16" s="18">
        <f>'Formato 6 a)'!E23</f>
        <v>48082.460000000006</v>
      </c>
      <c r="T16" s="18">
        <f>'Formato 6 a)'!F23</f>
        <v>48082.460000000006</v>
      </c>
      <c r="U16" s="18">
        <f>'Formato 6 a)'!G23</f>
        <v>40417.539999999994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2173143.1799999997</v>
      </c>
      <c r="Q17" s="18">
        <f>'Formato 6 a)'!C24</f>
        <v>1260114.3500000001</v>
      </c>
      <c r="R17" s="18">
        <f>'Formato 6 a)'!D24</f>
        <v>3433257.53</v>
      </c>
      <c r="S17" s="18">
        <f>'Formato 6 a)'!E24</f>
        <v>3073652.8999999994</v>
      </c>
      <c r="T17" s="18">
        <f>'Formato 6 a)'!F24</f>
        <v>2520047.1800000002</v>
      </c>
      <c r="U17" s="18">
        <f>'Formato 6 a)'!G24</f>
        <v>359604.63000000035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166000</v>
      </c>
      <c r="Q18" s="18">
        <f>'Formato 6 a)'!C25</f>
        <v>429280.28</v>
      </c>
      <c r="R18" s="18">
        <f>'Formato 6 a)'!D25</f>
        <v>595280.28</v>
      </c>
      <c r="S18" s="18">
        <f>'Formato 6 a)'!E25</f>
        <v>289324.19</v>
      </c>
      <c r="T18" s="18">
        <f>'Formato 6 a)'!F25</f>
        <v>289324.19</v>
      </c>
      <c r="U18" s="18">
        <f>'Formato 6 a)'!G25</f>
        <v>305956.09000000003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270200</v>
      </c>
      <c r="Q20" s="18">
        <f>'Formato 6 a)'!C27</f>
        <v>-3520</v>
      </c>
      <c r="R20" s="18">
        <f>'Formato 6 a)'!D27</f>
        <v>266680</v>
      </c>
      <c r="S20" s="18">
        <f>'Formato 6 a)'!E27</f>
        <v>204204.82</v>
      </c>
      <c r="T20" s="18">
        <f>'Formato 6 a)'!F27</f>
        <v>177524.82</v>
      </c>
      <c r="U20" s="18">
        <f>'Formato 6 a)'!G27</f>
        <v>62475.179999999993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8262720.9100000001</v>
      </c>
      <c r="Q21" s="18">
        <f>'Formato 6 a)'!C28</f>
        <v>7484739.3099999996</v>
      </c>
      <c r="R21" s="18">
        <f>'Formato 6 a)'!D28</f>
        <v>15747460.219999999</v>
      </c>
      <c r="S21" s="18">
        <f>'Formato 6 a)'!E28</f>
        <v>13501389.830000002</v>
      </c>
      <c r="T21" s="18">
        <f>'Formato 6 a)'!F28</f>
        <v>11074885.650000002</v>
      </c>
      <c r="U21" s="18">
        <f>'Formato 6 a)'!G28</f>
        <v>2246070.3899999997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3116680.91</v>
      </c>
      <c r="Q22" s="18">
        <f>'Formato 6 a)'!C29</f>
        <v>728387.9</v>
      </c>
      <c r="R22" s="18">
        <f>'Formato 6 a)'!D29</f>
        <v>3845068.81</v>
      </c>
      <c r="S22" s="18">
        <f>'Formato 6 a)'!E29</f>
        <v>3813514.65</v>
      </c>
      <c r="T22" s="18">
        <f>'Formato 6 a)'!F29</f>
        <v>3128941.89</v>
      </c>
      <c r="U22" s="18">
        <f>'Formato 6 a)'!G29</f>
        <v>31554.160000000149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82000</v>
      </c>
      <c r="Q23" s="18">
        <f>'Formato 6 a)'!C30</f>
        <v>1265796.5900000001</v>
      </c>
      <c r="R23" s="18">
        <f>'Formato 6 a)'!D30</f>
        <v>1347796.59</v>
      </c>
      <c r="S23" s="18">
        <f>'Formato 6 a)'!E30</f>
        <v>2412960.67</v>
      </c>
      <c r="T23" s="18">
        <f>'Formato 6 a)'!F30</f>
        <v>1129121.8699999999</v>
      </c>
      <c r="U23" s="18">
        <f>'Formato 6 a)'!G30</f>
        <v>-1065164.0799999998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370720</v>
      </c>
      <c r="Q24" s="18">
        <f>'Formato 6 a)'!C31</f>
        <v>360283</v>
      </c>
      <c r="R24" s="18">
        <f>'Formato 6 a)'!D31</f>
        <v>731003</v>
      </c>
      <c r="S24" s="18">
        <f>'Formato 6 a)'!E31</f>
        <v>459534.58999999997</v>
      </c>
      <c r="T24" s="18">
        <f>'Formato 6 a)'!F31</f>
        <v>304960.59000000003</v>
      </c>
      <c r="U24" s="18">
        <f>'Formato 6 a)'!G31</f>
        <v>271468.41000000003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10000</v>
      </c>
      <c r="Q25" s="18">
        <f>'Formato 6 a)'!C32</f>
        <v>750314.46</v>
      </c>
      <c r="R25" s="18">
        <f>'Formato 6 a)'!D32</f>
        <v>760314.46</v>
      </c>
      <c r="S25" s="18">
        <f>'Formato 6 a)'!E32</f>
        <v>408748.65</v>
      </c>
      <c r="T25" s="18">
        <f>'Formato 6 a)'!F32</f>
        <v>388784.15</v>
      </c>
      <c r="U25" s="18">
        <f>'Formato 6 a)'!G32</f>
        <v>351565.80999999994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993800</v>
      </c>
      <c r="Q26" s="18">
        <f>'Formato 6 a)'!C33</f>
        <v>1256820.2999999998</v>
      </c>
      <c r="R26" s="18">
        <f>'Formato 6 a)'!D33</f>
        <v>2250620.2999999998</v>
      </c>
      <c r="S26" s="18">
        <f>'Formato 6 a)'!E33</f>
        <v>2447001.9000000004</v>
      </c>
      <c r="T26" s="18">
        <f>'Formato 6 a)'!F33</f>
        <v>2311027.8000000003</v>
      </c>
      <c r="U26" s="18">
        <f>'Formato 6 a)'!G33</f>
        <v>-196381.60000000056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200000</v>
      </c>
      <c r="Q27" s="18">
        <f>'Formato 6 a)'!C34</f>
        <v>0</v>
      </c>
      <c r="R27" s="18">
        <f>'Formato 6 a)'!D34</f>
        <v>200000</v>
      </c>
      <c r="S27" s="18">
        <f>'Formato 6 a)'!E34</f>
        <v>198961.07</v>
      </c>
      <c r="T27" s="18">
        <f>'Formato 6 a)'!F34</f>
        <v>198961.07</v>
      </c>
      <c r="U27" s="18">
        <f>'Formato 6 a)'!G34</f>
        <v>1038.929999999993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371200</v>
      </c>
      <c r="Q28" s="18">
        <f>'Formato 6 a)'!C35</f>
        <v>143100</v>
      </c>
      <c r="R28" s="18">
        <f>'Formato 6 a)'!D35</f>
        <v>514300</v>
      </c>
      <c r="S28" s="18">
        <f>'Formato 6 a)'!E35</f>
        <v>428818.58</v>
      </c>
      <c r="T28" s="18">
        <f>'Formato 6 a)'!F35</f>
        <v>283238.56000000006</v>
      </c>
      <c r="U28" s="18">
        <f>'Formato 6 a)'!G35</f>
        <v>85481.419999999984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2855000</v>
      </c>
      <c r="Q29" s="18">
        <f>'Formato 6 a)'!C36</f>
        <v>2188566.88</v>
      </c>
      <c r="R29" s="18">
        <f>'Formato 6 a)'!D36</f>
        <v>5043566.88</v>
      </c>
      <c r="S29" s="18">
        <f>'Formato 6 a)'!E36</f>
        <v>2731605.7199999997</v>
      </c>
      <c r="T29" s="18">
        <f>'Formato 6 a)'!F36</f>
        <v>2729605.7199999997</v>
      </c>
      <c r="U29" s="18">
        <f>'Formato 6 a)'!G36</f>
        <v>2311961.16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263320</v>
      </c>
      <c r="Q30" s="18">
        <f>'Formato 6 a)'!C37</f>
        <v>791470.17999999993</v>
      </c>
      <c r="R30" s="18">
        <f>'Formato 6 a)'!D37</f>
        <v>1054790.18</v>
      </c>
      <c r="S30" s="18">
        <f>'Formato 6 a)'!E37</f>
        <v>600244</v>
      </c>
      <c r="T30" s="18">
        <f>'Formato 6 a)'!F37</f>
        <v>600244</v>
      </c>
      <c r="U30" s="18">
        <f>'Formato 6 a)'!G37</f>
        <v>454546.17999999993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5990000</v>
      </c>
      <c r="Q31" s="18">
        <f>'Formato 6 a)'!C38</f>
        <v>6126722.4799999995</v>
      </c>
      <c r="R31" s="18">
        <f>'Formato 6 a)'!D38</f>
        <v>12116722.48</v>
      </c>
      <c r="S31" s="18">
        <f>'Formato 6 a)'!E38</f>
        <v>9858158.7399999984</v>
      </c>
      <c r="T31" s="18">
        <f>'Formato 6 a)'!F38</f>
        <v>8904828.9199999981</v>
      </c>
      <c r="U31" s="18">
        <f>'Formato 6 a)'!G38</f>
        <v>2258563.7400000002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3600000</v>
      </c>
      <c r="Q33" s="18">
        <f>'Formato 6 a)'!C40</f>
        <v>260500</v>
      </c>
      <c r="R33" s="18">
        <f>'Formato 6 a)'!D40</f>
        <v>3860500</v>
      </c>
      <c r="S33" s="18">
        <f>'Formato 6 a)'!E40</f>
        <v>3785550</v>
      </c>
      <c r="T33" s="18">
        <f>'Formato 6 a)'!F40</f>
        <v>3785550</v>
      </c>
      <c r="U33" s="18">
        <f>'Formato 6 a)'!G40</f>
        <v>74950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2390000</v>
      </c>
      <c r="Q35" s="18">
        <f>'Formato 6 a)'!C42</f>
        <v>5866222.4799999995</v>
      </c>
      <c r="R35" s="18">
        <f>'Formato 6 a)'!D42</f>
        <v>8256222.4799999995</v>
      </c>
      <c r="S35" s="18">
        <f>'Formato 6 a)'!E42</f>
        <v>6072608.7399999993</v>
      </c>
      <c r="T35" s="18">
        <f>'Formato 6 a)'!F42</f>
        <v>5119278.919999999</v>
      </c>
      <c r="U35" s="18">
        <f>'Formato 6 a)'!G42</f>
        <v>2183613.7400000002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1064300</v>
      </c>
      <c r="Q41" s="18">
        <f>'Formato 6 a)'!C48</f>
        <v>2130120.9500000002</v>
      </c>
      <c r="R41" s="18">
        <f>'Formato 6 a)'!D48</f>
        <v>3194420.95</v>
      </c>
      <c r="S41" s="18">
        <f>'Formato 6 a)'!E48</f>
        <v>1480851.35</v>
      </c>
      <c r="T41" s="18">
        <f>'Formato 6 a)'!F48</f>
        <v>1151755.74</v>
      </c>
      <c r="U41" s="18">
        <f>'Formato 6 a)'!G48</f>
        <v>1713569.6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962000</v>
      </c>
      <c r="Q42" s="18">
        <f>'Formato 6 a)'!C49</f>
        <v>-51949.969999999841</v>
      </c>
      <c r="R42" s="18">
        <f>'Formato 6 a)'!D49</f>
        <v>910050.03000000014</v>
      </c>
      <c r="S42" s="18">
        <f>'Formato 6 a)'!E49</f>
        <v>842087</v>
      </c>
      <c r="T42" s="18">
        <f>'Formato 6 a)'!F49</f>
        <v>802261.01</v>
      </c>
      <c r="U42" s="18">
        <f>'Formato 6 a)'!G49</f>
        <v>67963.030000000144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340281.11</v>
      </c>
      <c r="R43" s="18">
        <f>'Formato 6 a)'!D50</f>
        <v>340281.11</v>
      </c>
      <c r="S43" s="18">
        <f>'Formato 6 a)'!E50</f>
        <v>0</v>
      </c>
      <c r="T43" s="18">
        <f>'Formato 6 a)'!F50</f>
        <v>0</v>
      </c>
      <c r="U43" s="18">
        <f>'Formato 6 a)'!G50</f>
        <v>340281.11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1260066</v>
      </c>
      <c r="R45" s="18">
        <f>'Formato 6 a)'!D52</f>
        <v>1260066</v>
      </c>
      <c r="S45" s="18">
        <f>'Formato 6 a)'!E52</f>
        <v>0</v>
      </c>
      <c r="T45" s="18">
        <f>'Formato 6 a)'!F52</f>
        <v>0</v>
      </c>
      <c r="U45" s="18">
        <f>'Formato 6 a)'!G52</f>
        <v>1260066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62300</v>
      </c>
      <c r="Q47" s="18">
        <f>'Formato 6 a)'!C54</f>
        <v>432723.81</v>
      </c>
      <c r="R47" s="18">
        <f>'Formato 6 a)'!D54</f>
        <v>495023.81</v>
      </c>
      <c r="S47" s="18">
        <f>'Formato 6 a)'!E54</f>
        <v>552780.35000000009</v>
      </c>
      <c r="T47" s="18">
        <f>'Formato 6 a)'!F54</f>
        <v>263510.73</v>
      </c>
      <c r="U47" s="18">
        <f>'Formato 6 a)'!G54</f>
        <v>-57756.540000000095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40000</v>
      </c>
      <c r="Q50" s="18">
        <f>'Formato 6 a)'!C57</f>
        <v>149000</v>
      </c>
      <c r="R50" s="18">
        <f>'Formato 6 a)'!D57</f>
        <v>189000</v>
      </c>
      <c r="S50" s="18">
        <f>'Formato 6 a)'!E57</f>
        <v>85984</v>
      </c>
      <c r="T50" s="18">
        <f>'Formato 6 a)'!F57</f>
        <v>85984</v>
      </c>
      <c r="U50" s="18">
        <f>'Formato 6 a)'!G57</f>
        <v>103016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9413664</v>
      </c>
      <c r="Q51" s="18">
        <f>'Formato 6 a)'!C58</f>
        <v>14281539.250000004</v>
      </c>
      <c r="R51" s="18">
        <f>'Formato 6 a)'!D58</f>
        <v>23695203.25</v>
      </c>
      <c r="S51" s="18">
        <f>'Formato 6 a)'!E58</f>
        <v>7926502.7199999997</v>
      </c>
      <c r="T51" s="18">
        <f>'Formato 6 a)'!F58</f>
        <v>8042088.71</v>
      </c>
      <c r="U51" s="18">
        <f>'Formato 6 a)'!G58</f>
        <v>15768700.530000001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9383664</v>
      </c>
      <c r="Q52" s="18">
        <f>'Formato 6 a)'!C59</f>
        <v>13640819.280000003</v>
      </c>
      <c r="R52" s="18">
        <f>'Formato 6 a)'!D59</f>
        <v>23024483.280000001</v>
      </c>
      <c r="S52" s="18">
        <f>'Formato 6 a)'!E59</f>
        <v>7336593.04</v>
      </c>
      <c r="T52" s="18">
        <f>'Formato 6 a)'!F59</f>
        <v>7452179.0300000003</v>
      </c>
      <c r="U52" s="18">
        <f>'Formato 6 a)'!G59</f>
        <v>15687890.240000002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460719.97</v>
      </c>
      <c r="R53" s="18">
        <f>'Formato 6 a)'!D60</f>
        <v>460719.97</v>
      </c>
      <c r="S53" s="18">
        <f>'Formato 6 a)'!E60</f>
        <v>379909.68</v>
      </c>
      <c r="T53" s="18">
        <f>'Formato 6 a)'!F60</f>
        <v>379909.68</v>
      </c>
      <c r="U53" s="18">
        <f>'Formato 6 a)'!G60</f>
        <v>80810.289999999979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30000</v>
      </c>
      <c r="Q54" s="18">
        <f>'Formato 6 a)'!C61</f>
        <v>180000</v>
      </c>
      <c r="R54" s="18">
        <f>'Formato 6 a)'!D61</f>
        <v>210000</v>
      </c>
      <c r="S54" s="18">
        <f>'Formato 6 a)'!E61</f>
        <v>210000</v>
      </c>
      <c r="T54" s="18">
        <f>'Formato 6 a)'!F61</f>
        <v>210000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218620.51</v>
      </c>
      <c r="Q55" s="18">
        <f>'Formato 6 a)'!C62</f>
        <v>-218620.51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218620.51</v>
      </c>
      <c r="Q63" s="18">
        <f>'Formato 6 a)'!C70</f>
        <v>-218620.51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80000</v>
      </c>
      <c r="Q64" s="18">
        <f>'Formato 6 a)'!C71</f>
        <v>300000</v>
      </c>
      <c r="R64" s="18">
        <f>'Formato 6 a)'!D71</f>
        <v>380000</v>
      </c>
      <c r="S64" s="18">
        <f>'Formato 6 a)'!E71</f>
        <v>100000</v>
      </c>
      <c r="T64" s="18">
        <f>'Formato 6 a)'!F71</f>
        <v>100000</v>
      </c>
      <c r="U64" s="18">
        <f>'Formato 6 a)'!G71</f>
        <v>280000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80000</v>
      </c>
      <c r="Q67" s="18">
        <f>'Formato 6 a)'!C74</f>
        <v>300000</v>
      </c>
      <c r="R67" s="18">
        <f>'Formato 6 a)'!D74</f>
        <v>380000</v>
      </c>
      <c r="S67" s="18">
        <f>'Formato 6 a)'!E74</f>
        <v>100000</v>
      </c>
      <c r="T67" s="18">
        <f>'Formato 6 a)'!F74</f>
        <v>100000</v>
      </c>
      <c r="U67" s="18">
        <f>'Formato 6 a)'!G74</f>
        <v>280000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62676156.169999994</v>
      </c>
      <c r="Q150">
        <f>'Formato 6 a)'!C159</f>
        <v>36389116.840000004</v>
      </c>
      <c r="R150">
        <f>'Formato 6 a)'!D159</f>
        <v>99065273.010000005</v>
      </c>
      <c r="S150">
        <f>'Formato 6 a)'!E159</f>
        <v>65305541.119999997</v>
      </c>
      <c r="T150">
        <f>'Formato 6 a)'!F159</f>
        <v>57222598.74000001</v>
      </c>
      <c r="U150">
        <f>'Formato 6 a)'!G159</f>
        <v>33759731.890000001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98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62676156.170000002</v>
      </c>
      <c r="C9" s="59">
        <f>SUM(C10:GASTO_NE_FIN_02)</f>
        <v>33854391.57</v>
      </c>
      <c r="D9" s="59">
        <f>SUM(D10:GASTO_NE_FIN_03)</f>
        <v>96530547.73999998</v>
      </c>
      <c r="E9" s="59">
        <f>SUM(E10:GASTO_NE_FIN_04)</f>
        <v>64489345.669999987</v>
      </c>
      <c r="F9" s="59">
        <f>SUM(F10:GASTO_NE_FIN_05)</f>
        <v>56536379.289999999</v>
      </c>
      <c r="G9" s="59">
        <f>SUM(G10:GASTO_NE_FIN_06)</f>
        <v>32041202.070000008</v>
      </c>
    </row>
    <row r="10" spans="1:7" s="24" customFormat="1" x14ac:dyDescent="0.25">
      <c r="A10" s="144" t="s">
        <v>3294</v>
      </c>
      <c r="B10" s="60">
        <v>8718127.0399999991</v>
      </c>
      <c r="C10" s="60">
        <v>397779.58000000007</v>
      </c>
      <c r="D10" s="60">
        <v>9115906.6199999992</v>
      </c>
      <c r="E10" s="60">
        <v>8148684.0999999996</v>
      </c>
      <c r="F10" s="60">
        <v>7844046.6799999997</v>
      </c>
      <c r="G10" s="77">
        <v>967222.51999999955</v>
      </c>
    </row>
    <row r="11" spans="1:7" s="24" customFormat="1" x14ac:dyDescent="0.25">
      <c r="A11" s="144" t="s">
        <v>3295</v>
      </c>
      <c r="B11" s="60">
        <v>615747.47</v>
      </c>
      <c r="C11" s="60">
        <v>5867.9799999999959</v>
      </c>
      <c r="D11" s="60">
        <v>621615.44999999995</v>
      </c>
      <c r="E11" s="60">
        <v>351736.88</v>
      </c>
      <c r="F11" s="60">
        <v>342558.88</v>
      </c>
      <c r="G11" s="77">
        <v>269878.56999999995</v>
      </c>
    </row>
    <row r="12" spans="1:7" s="24" customFormat="1" x14ac:dyDescent="0.25">
      <c r="A12" s="144" t="s">
        <v>3296</v>
      </c>
      <c r="B12" s="60">
        <v>2659142.35</v>
      </c>
      <c r="C12" s="60">
        <v>143664.43</v>
      </c>
      <c r="D12" s="60">
        <v>2802806.7800000003</v>
      </c>
      <c r="E12" s="60">
        <v>1791377.28</v>
      </c>
      <c r="F12" s="60">
        <v>1791377.28</v>
      </c>
      <c r="G12" s="77">
        <v>1011429.5</v>
      </c>
    </row>
    <row r="13" spans="1:7" s="24" customFormat="1" x14ac:dyDescent="0.25">
      <c r="A13" s="144" t="s">
        <v>3297</v>
      </c>
      <c r="B13" s="60">
        <v>1203477.27</v>
      </c>
      <c r="C13" s="60">
        <v>152086.40000000002</v>
      </c>
      <c r="D13" s="60">
        <v>1355563.67</v>
      </c>
      <c r="E13" s="60">
        <v>1077414.6599999999</v>
      </c>
      <c r="F13" s="60">
        <v>890861.66</v>
      </c>
      <c r="G13" s="77">
        <v>278149.01000000013</v>
      </c>
    </row>
    <row r="14" spans="1:7" s="24" customFormat="1" x14ac:dyDescent="0.25">
      <c r="A14" s="144" t="s">
        <v>3298</v>
      </c>
      <c r="B14" s="60">
        <v>288264.46999999997</v>
      </c>
      <c r="C14" s="60">
        <v>18757.82</v>
      </c>
      <c r="D14" s="60">
        <v>307022.28999999998</v>
      </c>
      <c r="E14" s="60">
        <v>199777.39</v>
      </c>
      <c r="F14" s="60">
        <v>193861.39</v>
      </c>
      <c r="G14" s="77">
        <v>107244.89999999997</v>
      </c>
    </row>
    <row r="15" spans="1:7" s="24" customFormat="1" x14ac:dyDescent="0.25">
      <c r="A15" s="144" t="s">
        <v>3299</v>
      </c>
      <c r="B15" s="60">
        <v>245754.26</v>
      </c>
      <c r="C15" s="60">
        <v>51079.26</v>
      </c>
      <c r="D15" s="60">
        <v>296833.52</v>
      </c>
      <c r="E15" s="60">
        <v>179915.23</v>
      </c>
      <c r="F15" s="60">
        <v>177115.21</v>
      </c>
      <c r="G15" s="77">
        <v>116918.29000000001</v>
      </c>
    </row>
    <row r="16" spans="1:7" s="24" customFormat="1" x14ac:dyDescent="0.25">
      <c r="A16" s="144" t="s">
        <v>3300</v>
      </c>
      <c r="B16" s="60">
        <v>1217494.26</v>
      </c>
      <c r="C16" s="60">
        <v>59000</v>
      </c>
      <c r="D16" s="60">
        <v>1276494.26</v>
      </c>
      <c r="E16" s="60">
        <v>936854.26</v>
      </c>
      <c r="F16" s="60">
        <v>925334.26</v>
      </c>
      <c r="G16" s="77">
        <v>339640</v>
      </c>
    </row>
    <row r="17" spans="1:7" s="24" customFormat="1" x14ac:dyDescent="0.25">
      <c r="A17" s="144" t="s">
        <v>3301</v>
      </c>
      <c r="B17" s="60">
        <v>2256205.29</v>
      </c>
      <c r="C17" s="60">
        <v>1040609.63</v>
      </c>
      <c r="D17" s="60">
        <v>3296814.92</v>
      </c>
      <c r="E17" s="60">
        <v>2323708.58</v>
      </c>
      <c r="F17" s="60">
        <v>2172908.58</v>
      </c>
      <c r="G17" s="77">
        <v>973106.34</v>
      </c>
    </row>
    <row r="18" spans="1:7" s="24" customFormat="1" x14ac:dyDescent="0.25">
      <c r="A18" s="144" t="s">
        <v>3302</v>
      </c>
      <c r="B18" s="60">
        <v>938371.88</v>
      </c>
      <c r="C18" s="60">
        <v>90000</v>
      </c>
      <c r="D18" s="60">
        <v>1028371.88</v>
      </c>
      <c r="E18" s="60">
        <v>573351.59</v>
      </c>
      <c r="F18" s="60">
        <v>547471.09</v>
      </c>
      <c r="G18" s="77">
        <v>455020.29000000004</v>
      </c>
    </row>
    <row r="19" spans="1:7" s="24" customFormat="1" x14ac:dyDescent="0.25">
      <c r="A19" s="144" t="s">
        <v>3303</v>
      </c>
      <c r="B19" s="60">
        <v>5519549.71</v>
      </c>
      <c r="C19" s="60">
        <v>2061872.04</v>
      </c>
      <c r="D19" s="60">
        <v>7581421.75</v>
      </c>
      <c r="E19" s="60">
        <v>10377718.960000001</v>
      </c>
      <c r="F19" s="60">
        <v>6837397.54</v>
      </c>
      <c r="G19" s="77">
        <v>-2796297.2100000009</v>
      </c>
    </row>
    <row r="20" spans="1:7" s="24" customFormat="1" x14ac:dyDescent="0.25">
      <c r="A20" s="144" t="s">
        <v>3304</v>
      </c>
      <c r="B20" s="60">
        <v>388684.33</v>
      </c>
      <c r="C20" s="60">
        <v>173035.81</v>
      </c>
      <c r="D20" s="60">
        <v>561720.14</v>
      </c>
      <c r="E20" s="60">
        <v>117665.55</v>
      </c>
      <c r="F20" s="60">
        <v>117665.55</v>
      </c>
      <c r="G20" s="77">
        <v>444054.59</v>
      </c>
    </row>
    <row r="21" spans="1:7" s="24" customFormat="1" x14ac:dyDescent="0.25">
      <c r="A21" s="144" t="s">
        <v>3305</v>
      </c>
      <c r="B21" s="60">
        <v>3210477.46</v>
      </c>
      <c r="C21" s="60">
        <v>61762.39000000013</v>
      </c>
      <c r="D21" s="60">
        <v>3272239.85</v>
      </c>
      <c r="E21" s="60">
        <v>2674330.0099999998</v>
      </c>
      <c r="F21" s="60">
        <v>2045722.9300000002</v>
      </c>
      <c r="G21" s="77">
        <v>597909.84000000032</v>
      </c>
    </row>
    <row r="22" spans="1:7" s="24" customFormat="1" x14ac:dyDescent="0.25">
      <c r="A22" s="144" t="s">
        <v>3306</v>
      </c>
      <c r="B22" s="60">
        <v>740996.11</v>
      </c>
      <c r="C22" s="60">
        <v>3937.7799999999988</v>
      </c>
      <c r="D22" s="60">
        <v>744933.89</v>
      </c>
      <c r="E22" s="60">
        <v>285194.19</v>
      </c>
      <c r="F22" s="60">
        <v>279278.19</v>
      </c>
      <c r="G22" s="77">
        <v>459739.69999999995</v>
      </c>
    </row>
    <row r="23" spans="1:7" s="24" customFormat="1" x14ac:dyDescent="0.25">
      <c r="A23" s="144" t="s">
        <v>3307</v>
      </c>
      <c r="B23" s="60">
        <v>3244959.12</v>
      </c>
      <c r="C23" s="60">
        <v>2685814.38</v>
      </c>
      <c r="D23" s="60">
        <v>5930773.5</v>
      </c>
      <c r="E23" s="60">
        <v>7719054.7000000002</v>
      </c>
      <c r="F23" s="60">
        <v>5701861.8600000003</v>
      </c>
      <c r="G23" s="77">
        <v>-1788281.2000000002</v>
      </c>
    </row>
    <row r="24" spans="1:7" s="24" customFormat="1" x14ac:dyDescent="0.25">
      <c r="A24" s="144" t="s">
        <v>3308</v>
      </c>
      <c r="B24" s="60">
        <v>1782264.31</v>
      </c>
      <c r="C24" s="60">
        <v>-391980.6</v>
      </c>
      <c r="D24" s="60">
        <v>1390283.71</v>
      </c>
      <c r="E24" s="60">
        <v>927512.38</v>
      </c>
      <c r="F24" s="60">
        <v>749852.38</v>
      </c>
      <c r="G24" s="77">
        <v>462771.33000000007</v>
      </c>
    </row>
    <row r="25" spans="1:7" s="24" customFormat="1" x14ac:dyDescent="0.25">
      <c r="A25" s="144" t="s">
        <v>3309</v>
      </c>
      <c r="B25" s="60">
        <v>1005553.31</v>
      </c>
      <c r="C25" s="60">
        <v>250923.52000000002</v>
      </c>
      <c r="D25" s="60">
        <v>1256476.83</v>
      </c>
      <c r="E25" s="60">
        <v>706916.08</v>
      </c>
      <c r="F25" s="60">
        <v>700598.08</v>
      </c>
      <c r="G25" s="77">
        <v>549560.75000000012</v>
      </c>
    </row>
    <row r="26" spans="1:7" s="24" customFormat="1" x14ac:dyDescent="0.25">
      <c r="A26" s="144" t="s">
        <v>3310</v>
      </c>
      <c r="B26" s="60">
        <v>750552.8</v>
      </c>
      <c r="C26" s="60">
        <v>248999.57</v>
      </c>
      <c r="D26" s="60">
        <v>999552.37000000011</v>
      </c>
      <c r="E26" s="60">
        <v>412722.03</v>
      </c>
      <c r="F26" s="60">
        <v>402296.41</v>
      </c>
      <c r="G26" s="77">
        <v>586830.34000000008</v>
      </c>
    </row>
    <row r="27" spans="1:7" s="24" customFormat="1" x14ac:dyDescent="0.25">
      <c r="A27" s="144" t="s">
        <v>3311</v>
      </c>
      <c r="B27" s="60">
        <v>267595.74</v>
      </c>
      <c r="C27" s="60">
        <v>27437.78</v>
      </c>
      <c r="D27" s="60">
        <v>295033.52</v>
      </c>
      <c r="E27" s="60">
        <v>171160.3</v>
      </c>
      <c r="F27" s="60">
        <v>171160.3</v>
      </c>
      <c r="G27" s="77">
        <v>123873.22</v>
      </c>
    </row>
    <row r="28" spans="1:7" s="24" customFormat="1" x14ac:dyDescent="0.25">
      <c r="A28" s="144" t="s">
        <v>3312</v>
      </c>
      <c r="B28" s="60">
        <v>1105794.7</v>
      </c>
      <c r="C28" s="60">
        <v>230802.66999999998</v>
      </c>
      <c r="D28" s="60">
        <v>1336597.3699999999</v>
      </c>
      <c r="E28" s="60">
        <v>728479.51</v>
      </c>
      <c r="F28" s="60">
        <v>728479.51</v>
      </c>
      <c r="G28" s="77">
        <v>608117.85999999987</v>
      </c>
    </row>
    <row r="29" spans="1:7" s="24" customFormat="1" x14ac:dyDescent="0.25">
      <c r="A29" s="144" t="s">
        <v>3313</v>
      </c>
      <c r="B29" s="60">
        <v>772743.84</v>
      </c>
      <c r="C29" s="60">
        <v>1036987.3199999998</v>
      </c>
      <c r="D29" s="60">
        <v>1809731.1599999997</v>
      </c>
      <c r="E29" s="60">
        <v>1974273.44</v>
      </c>
      <c r="F29" s="60">
        <v>1129473.44</v>
      </c>
      <c r="G29" s="77">
        <v>-164542.28000000014</v>
      </c>
    </row>
    <row r="30" spans="1:7" s="24" customFormat="1" x14ac:dyDescent="0.25">
      <c r="A30" s="144" t="s">
        <v>3314</v>
      </c>
      <c r="B30" s="60">
        <v>379154.26</v>
      </c>
      <c r="C30" s="60">
        <v>53279.260000000009</v>
      </c>
      <c r="D30" s="60">
        <v>432433.52</v>
      </c>
      <c r="E30" s="60">
        <v>248311.52</v>
      </c>
      <c r="F30" s="60">
        <v>247913.52</v>
      </c>
      <c r="G30" s="77">
        <v>184122.00000000003</v>
      </c>
    </row>
    <row r="31" spans="1:7" s="24" customFormat="1" x14ac:dyDescent="0.25">
      <c r="A31" s="144" t="s">
        <v>3315</v>
      </c>
      <c r="B31" s="60">
        <v>564540.86</v>
      </c>
      <c r="C31" s="60">
        <v>-179000</v>
      </c>
      <c r="D31" s="60">
        <v>385540.86</v>
      </c>
      <c r="E31" s="60">
        <v>202653.92</v>
      </c>
      <c r="F31" s="60">
        <v>202653.92</v>
      </c>
      <c r="G31" s="77">
        <v>182886.93999999997</v>
      </c>
    </row>
    <row r="32" spans="1:7" s="24" customFormat="1" x14ac:dyDescent="0.25">
      <c r="A32" s="144" t="s">
        <v>3316</v>
      </c>
      <c r="B32" s="60">
        <v>5929803.21</v>
      </c>
      <c r="C32" s="60">
        <v>-91967.600000000093</v>
      </c>
      <c r="D32" s="60">
        <v>5837835.6099999994</v>
      </c>
      <c r="E32" s="60">
        <v>4305626.43</v>
      </c>
      <c r="F32" s="60">
        <v>4219317.71</v>
      </c>
      <c r="G32" s="77">
        <v>1532209.1800000002</v>
      </c>
    </row>
    <row r="33" spans="1:7" s="24" customFormat="1" x14ac:dyDescent="0.25">
      <c r="A33" s="144" t="s">
        <v>3317</v>
      </c>
      <c r="B33" s="60">
        <v>1089309.8899999999</v>
      </c>
      <c r="C33" s="60">
        <v>28036.910000000003</v>
      </c>
      <c r="D33" s="60">
        <v>1117346.7999999998</v>
      </c>
      <c r="E33" s="60">
        <v>448038.64</v>
      </c>
      <c r="F33" s="60">
        <v>448038.64</v>
      </c>
      <c r="G33" s="77">
        <v>669308.15999999992</v>
      </c>
    </row>
    <row r="34" spans="1:7" s="24" customFormat="1" x14ac:dyDescent="0.25">
      <c r="A34" s="144" t="s">
        <v>3318</v>
      </c>
      <c r="B34" s="60">
        <v>393354.26</v>
      </c>
      <c r="C34" s="60">
        <v>19679.260000000002</v>
      </c>
      <c r="D34" s="60">
        <v>413033.52</v>
      </c>
      <c r="E34" s="60">
        <v>273028.40999999997</v>
      </c>
      <c r="F34" s="60">
        <v>269084.40999999997</v>
      </c>
      <c r="G34" s="77">
        <v>140005.11000000004</v>
      </c>
    </row>
    <row r="35" spans="1:7" s="24" customFormat="1" x14ac:dyDescent="0.25">
      <c r="A35" s="144" t="s">
        <v>3319</v>
      </c>
      <c r="B35" s="60">
        <v>8753664</v>
      </c>
      <c r="C35" s="60">
        <v>3102531.0999999996</v>
      </c>
      <c r="D35" s="60">
        <v>11856195.1</v>
      </c>
      <c r="E35" s="60">
        <v>1098088.69</v>
      </c>
      <c r="F35" s="60">
        <v>1530050.52</v>
      </c>
      <c r="G35" s="77">
        <v>10758106.41</v>
      </c>
    </row>
    <row r="36" spans="1:7" s="24" customFormat="1" x14ac:dyDescent="0.25">
      <c r="A36" s="144" t="s">
        <v>3320</v>
      </c>
      <c r="B36" s="60">
        <v>0</v>
      </c>
      <c r="C36" s="60">
        <v>762500.89999999991</v>
      </c>
      <c r="D36" s="60">
        <v>762500.89999999991</v>
      </c>
      <c r="E36" s="60">
        <v>762500.9</v>
      </c>
      <c r="F36" s="60">
        <v>762500.9</v>
      </c>
      <c r="G36" s="77">
        <v>-1.1641532182693481E-10</v>
      </c>
    </row>
    <row r="37" spans="1:7" s="24" customFormat="1" x14ac:dyDescent="0.25">
      <c r="A37" s="144" t="s">
        <v>3321</v>
      </c>
      <c r="B37" s="60">
        <v>2000000</v>
      </c>
      <c r="C37" s="60">
        <v>103715.33999999997</v>
      </c>
      <c r="D37" s="60">
        <v>2103715.34</v>
      </c>
      <c r="E37" s="60">
        <v>1475647.47</v>
      </c>
      <c r="F37" s="60">
        <v>1475647.47</v>
      </c>
      <c r="G37" s="77">
        <v>628067.87</v>
      </c>
    </row>
    <row r="38" spans="1:7" s="24" customFormat="1" x14ac:dyDescent="0.25">
      <c r="A38" s="144" t="s">
        <v>3322</v>
      </c>
      <c r="B38" s="60">
        <v>470000</v>
      </c>
      <c r="C38" s="60">
        <v>100979</v>
      </c>
      <c r="D38" s="60">
        <v>570979</v>
      </c>
      <c r="E38" s="60">
        <v>120998.34</v>
      </c>
      <c r="F38" s="60">
        <v>120998.34</v>
      </c>
      <c r="G38" s="77">
        <v>449980.66000000003</v>
      </c>
    </row>
    <row r="39" spans="1:7" s="24" customFormat="1" x14ac:dyDescent="0.25">
      <c r="A39" s="144" t="s">
        <v>3323</v>
      </c>
      <c r="B39" s="60">
        <v>500000</v>
      </c>
      <c r="C39" s="60">
        <v>1096284.6599999999</v>
      </c>
      <c r="D39" s="60">
        <v>1596284.66</v>
      </c>
      <c r="E39" s="60">
        <v>52000</v>
      </c>
      <c r="F39" s="60">
        <v>0</v>
      </c>
      <c r="G39" s="77">
        <v>1544284.66</v>
      </c>
    </row>
    <row r="40" spans="1:7" s="24" customFormat="1" x14ac:dyDescent="0.25">
      <c r="A40" s="144" t="s">
        <v>3324</v>
      </c>
      <c r="B40" s="60">
        <v>0</v>
      </c>
      <c r="C40" s="60">
        <v>1060066</v>
      </c>
      <c r="D40" s="60">
        <v>1060066</v>
      </c>
      <c r="E40" s="60">
        <v>0</v>
      </c>
      <c r="F40" s="60">
        <v>0</v>
      </c>
      <c r="G40" s="77">
        <v>1060066</v>
      </c>
    </row>
    <row r="41" spans="1:7" s="24" customFormat="1" x14ac:dyDescent="0.25">
      <c r="A41" s="144" t="s">
        <v>3325</v>
      </c>
      <c r="B41" s="60">
        <v>0</v>
      </c>
      <c r="C41" s="60">
        <v>8331056.2699999996</v>
      </c>
      <c r="D41" s="60">
        <v>8331056.2699999996</v>
      </c>
      <c r="E41" s="60">
        <v>4673418.5599999996</v>
      </c>
      <c r="F41" s="60">
        <v>4359666.96</v>
      </c>
      <c r="G41" s="77">
        <v>3657637.71</v>
      </c>
    </row>
    <row r="42" spans="1:7" s="24" customFormat="1" x14ac:dyDescent="0.25">
      <c r="A42" s="144" t="s">
        <v>3326</v>
      </c>
      <c r="B42" s="60">
        <v>0</v>
      </c>
      <c r="C42" s="60">
        <v>793600</v>
      </c>
      <c r="D42" s="60">
        <v>793600</v>
      </c>
      <c r="E42" s="60">
        <v>429852.48</v>
      </c>
      <c r="F42" s="60">
        <v>429852.48</v>
      </c>
      <c r="G42" s="77">
        <v>363747.52</v>
      </c>
    </row>
    <row r="43" spans="1:7" s="24" customFormat="1" x14ac:dyDescent="0.25">
      <c r="A43" s="144" t="s">
        <v>3327</v>
      </c>
      <c r="B43" s="60">
        <v>218620.51</v>
      </c>
      <c r="C43" s="60">
        <v>-22150.330000000016</v>
      </c>
      <c r="D43" s="60">
        <v>196470.18</v>
      </c>
      <c r="E43" s="60">
        <v>0</v>
      </c>
      <c r="F43" s="60">
        <v>0</v>
      </c>
      <c r="G43" s="77">
        <v>196470.18</v>
      </c>
    </row>
    <row r="44" spans="1:7" s="24" customFormat="1" x14ac:dyDescent="0.25">
      <c r="A44" s="144" t="s">
        <v>3328</v>
      </c>
      <c r="B44" s="60">
        <v>4416953.46</v>
      </c>
      <c r="C44" s="60">
        <v>-1067762.77</v>
      </c>
      <c r="D44" s="60">
        <v>3349190.69</v>
      </c>
      <c r="E44" s="60">
        <v>745031.01</v>
      </c>
      <c r="F44" s="60">
        <v>745031.01</v>
      </c>
      <c r="G44" s="77">
        <v>2604159.6799999997</v>
      </c>
    </row>
    <row r="45" spans="1:7" s="24" customFormat="1" x14ac:dyDescent="0.25">
      <c r="A45" s="144" t="s">
        <v>3329</v>
      </c>
      <c r="B45" s="60">
        <v>0</v>
      </c>
      <c r="C45" s="60">
        <v>3500000</v>
      </c>
      <c r="D45" s="60">
        <v>3500000</v>
      </c>
      <c r="E45" s="60">
        <v>1659380</v>
      </c>
      <c r="F45" s="60">
        <v>1659380</v>
      </c>
      <c r="G45" s="77">
        <v>1840620</v>
      </c>
    </row>
    <row r="46" spans="1:7" s="24" customFormat="1" x14ac:dyDescent="0.25">
      <c r="A46" s="144" t="s">
        <v>3330</v>
      </c>
      <c r="B46" s="60">
        <v>0</v>
      </c>
      <c r="C46" s="60">
        <v>150000</v>
      </c>
      <c r="D46" s="60">
        <v>150000</v>
      </c>
      <c r="E46" s="60">
        <v>82662.8</v>
      </c>
      <c r="F46" s="60">
        <v>82662.8</v>
      </c>
      <c r="G46" s="77">
        <v>67337.2</v>
      </c>
    </row>
    <row r="47" spans="1:7" s="24" customFormat="1" x14ac:dyDescent="0.25">
      <c r="A47" s="144" t="s">
        <v>3331</v>
      </c>
      <c r="B47" s="60">
        <v>0</v>
      </c>
      <c r="C47" s="60">
        <v>200000</v>
      </c>
      <c r="D47" s="60">
        <v>200000</v>
      </c>
      <c r="E47" s="60">
        <v>0</v>
      </c>
      <c r="F47" s="60">
        <v>0</v>
      </c>
      <c r="G47" s="77">
        <v>200000</v>
      </c>
    </row>
    <row r="48" spans="1:7" s="24" customFormat="1" x14ac:dyDescent="0.25">
      <c r="A48" s="144" t="s">
        <v>3332</v>
      </c>
      <c r="B48" s="60">
        <v>0</v>
      </c>
      <c r="C48" s="60">
        <v>150000</v>
      </c>
      <c r="D48" s="60">
        <v>150000</v>
      </c>
      <c r="E48" s="60">
        <v>109278.96</v>
      </c>
      <c r="F48" s="60">
        <v>109278.96</v>
      </c>
      <c r="G48" s="77">
        <v>40721.039999999994</v>
      </c>
    </row>
    <row r="49" spans="1:7" s="24" customFormat="1" x14ac:dyDescent="0.25">
      <c r="A49" s="144" t="s">
        <v>3333</v>
      </c>
      <c r="B49" s="60">
        <v>0</v>
      </c>
      <c r="C49" s="60">
        <v>2000000</v>
      </c>
      <c r="D49" s="60">
        <v>2000000</v>
      </c>
      <c r="E49" s="60">
        <v>1796257.4</v>
      </c>
      <c r="F49" s="60">
        <v>1796257.4</v>
      </c>
      <c r="G49" s="77">
        <v>203742.60000000009</v>
      </c>
    </row>
    <row r="50" spans="1:7" s="24" customFormat="1" x14ac:dyDescent="0.25">
      <c r="A50" s="144" t="s">
        <v>3334</v>
      </c>
      <c r="B50" s="60">
        <v>0</v>
      </c>
      <c r="C50" s="60">
        <v>2850783.74</v>
      </c>
      <c r="D50" s="60">
        <v>2850783.74</v>
      </c>
      <c r="E50" s="60">
        <v>2588901.62</v>
      </c>
      <c r="F50" s="60">
        <v>2588901.62</v>
      </c>
      <c r="G50" s="77">
        <v>261882.12000000011</v>
      </c>
    </row>
    <row r="51" spans="1:7" s="24" customFormat="1" x14ac:dyDescent="0.25">
      <c r="A51" s="144" t="s">
        <v>3335</v>
      </c>
      <c r="B51" s="60">
        <v>0</v>
      </c>
      <c r="C51" s="60">
        <v>300000</v>
      </c>
      <c r="D51" s="60">
        <v>300000</v>
      </c>
      <c r="E51" s="60">
        <v>49972.19</v>
      </c>
      <c r="F51" s="60">
        <v>49972.19</v>
      </c>
      <c r="G51" s="77">
        <v>250027.81</v>
      </c>
    </row>
    <row r="52" spans="1:7" s="24" customFormat="1" x14ac:dyDescent="0.25">
      <c r="A52" s="144" t="s">
        <v>3336</v>
      </c>
      <c r="B52" s="60">
        <v>0</v>
      </c>
      <c r="C52" s="60">
        <v>142521</v>
      </c>
      <c r="D52" s="60">
        <v>142521</v>
      </c>
      <c r="E52" s="60">
        <v>0</v>
      </c>
      <c r="F52" s="60">
        <v>0</v>
      </c>
      <c r="G52" s="77">
        <v>142521</v>
      </c>
    </row>
    <row r="53" spans="1:7" s="24" customFormat="1" x14ac:dyDescent="0.25">
      <c r="A53" s="144" t="s">
        <v>3337</v>
      </c>
      <c r="B53" s="60">
        <v>0</v>
      </c>
      <c r="C53" s="60">
        <v>150000</v>
      </c>
      <c r="D53" s="60">
        <v>150000</v>
      </c>
      <c r="E53" s="60">
        <v>0</v>
      </c>
      <c r="F53" s="60">
        <v>0</v>
      </c>
      <c r="G53" s="77">
        <v>150000</v>
      </c>
    </row>
    <row r="54" spans="1:7" s="24" customFormat="1" x14ac:dyDescent="0.25">
      <c r="A54" s="144" t="s">
        <v>3338</v>
      </c>
      <c r="B54" s="60">
        <v>0</v>
      </c>
      <c r="C54" s="60">
        <v>111900</v>
      </c>
      <c r="D54" s="60">
        <v>111900</v>
      </c>
      <c r="E54" s="60">
        <v>0</v>
      </c>
      <c r="F54" s="60">
        <v>0</v>
      </c>
      <c r="G54" s="77">
        <v>111900</v>
      </c>
    </row>
    <row r="55" spans="1:7" s="24" customFormat="1" x14ac:dyDescent="0.25">
      <c r="A55" s="144" t="s">
        <v>3339</v>
      </c>
      <c r="B55" s="60">
        <v>0</v>
      </c>
      <c r="C55" s="60">
        <v>670000</v>
      </c>
      <c r="D55" s="60">
        <v>670000</v>
      </c>
      <c r="E55" s="60">
        <v>0</v>
      </c>
      <c r="F55" s="60">
        <v>0</v>
      </c>
      <c r="G55" s="77">
        <v>670000</v>
      </c>
    </row>
    <row r="56" spans="1:7" s="24" customFormat="1" x14ac:dyDescent="0.25">
      <c r="A56" s="144" t="s">
        <v>3340</v>
      </c>
      <c r="B56" s="60">
        <v>0</v>
      </c>
      <c r="C56" s="60">
        <v>95000</v>
      </c>
      <c r="D56" s="60">
        <v>95000</v>
      </c>
      <c r="E56" s="60">
        <v>0</v>
      </c>
      <c r="F56" s="60">
        <v>0</v>
      </c>
      <c r="G56" s="77">
        <v>95000</v>
      </c>
    </row>
    <row r="57" spans="1:7" s="24" customFormat="1" x14ac:dyDescent="0.25">
      <c r="A57" s="144" t="s">
        <v>3341</v>
      </c>
      <c r="B57" s="60">
        <v>24000</v>
      </c>
      <c r="C57" s="60">
        <v>20885</v>
      </c>
      <c r="D57" s="60">
        <v>44885</v>
      </c>
      <c r="E57" s="60">
        <v>44885</v>
      </c>
      <c r="F57" s="60">
        <v>44885</v>
      </c>
      <c r="G57" s="77">
        <v>0</v>
      </c>
    </row>
    <row r="58" spans="1:7" s="24" customFormat="1" x14ac:dyDescent="0.25">
      <c r="A58" s="144" t="s">
        <v>3342</v>
      </c>
      <c r="B58" s="60">
        <v>24000</v>
      </c>
      <c r="C58" s="60">
        <v>-24000</v>
      </c>
      <c r="D58" s="60">
        <v>0</v>
      </c>
      <c r="E58" s="60">
        <v>0</v>
      </c>
      <c r="F58" s="60">
        <v>0</v>
      </c>
      <c r="G58" s="77">
        <v>0</v>
      </c>
    </row>
    <row r="59" spans="1:7" s="24" customFormat="1" x14ac:dyDescent="0.25">
      <c r="A59" s="144" t="s">
        <v>3343</v>
      </c>
      <c r="B59" s="60">
        <v>34000</v>
      </c>
      <c r="C59" s="60">
        <v>-27080</v>
      </c>
      <c r="D59" s="60">
        <v>6920</v>
      </c>
      <c r="E59" s="60">
        <v>6920</v>
      </c>
      <c r="F59" s="60">
        <v>6920</v>
      </c>
      <c r="G59" s="77">
        <v>0</v>
      </c>
    </row>
    <row r="60" spans="1:7" s="24" customFormat="1" x14ac:dyDescent="0.25">
      <c r="A60" s="144" t="s">
        <v>3344</v>
      </c>
      <c r="B60" s="60">
        <v>30000</v>
      </c>
      <c r="C60" s="60">
        <v>-30000</v>
      </c>
      <c r="D60" s="60">
        <v>0</v>
      </c>
      <c r="E60" s="60">
        <v>0</v>
      </c>
      <c r="F60" s="60">
        <v>0</v>
      </c>
      <c r="G60" s="77">
        <v>0</v>
      </c>
    </row>
    <row r="61" spans="1:7" s="24" customFormat="1" x14ac:dyDescent="0.25">
      <c r="A61" s="144" t="s">
        <v>3345</v>
      </c>
      <c r="B61" s="60">
        <v>35000</v>
      </c>
      <c r="C61" s="60">
        <v>-30750</v>
      </c>
      <c r="D61" s="60">
        <v>4250</v>
      </c>
      <c r="E61" s="60">
        <v>4250</v>
      </c>
      <c r="F61" s="60">
        <v>4250</v>
      </c>
      <c r="G61" s="77">
        <v>0</v>
      </c>
    </row>
    <row r="62" spans="1:7" s="24" customFormat="1" x14ac:dyDescent="0.25">
      <c r="A62" s="144" t="s">
        <v>3346</v>
      </c>
      <c r="B62" s="60">
        <v>16000</v>
      </c>
      <c r="C62" s="60">
        <v>8500</v>
      </c>
      <c r="D62" s="60">
        <v>24500</v>
      </c>
      <c r="E62" s="60">
        <v>24500</v>
      </c>
      <c r="F62" s="60">
        <v>24500</v>
      </c>
      <c r="G62" s="77">
        <v>0</v>
      </c>
    </row>
    <row r="63" spans="1:7" s="24" customFormat="1" x14ac:dyDescent="0.25">
      <c r="A63" s="144" t="s">
        <v>3347</v>
      </c>
      <c r="B63" s="60">
        <v>7000</v>
      </c>
      <c r="C63" s="60">
        <v>-7000</v>
      </c>
      <c r="D63" s="60">
        <v>0</v>
      </c>
      <c r="E63" s="60">
        <v>0</v>
      </c>
      <c r="F63" s="60">
        <v>0</v>
      </c>
      <c r="G63" s="77">
        <v>0</v>
      </c>
    </row>
    <row r="64" spans="1:7" s="24" customFormat="1" x14ac:dyDescent="0.25">
      <c r="A64" s="144" t="s">
        <v>3348</v>
      </c>
      <c r="B64" s="60">
        <v>199000</v>
      </c>
      <c r="C64" s="60">
        <v>61100.000000000015</v>
      </c>
      <c r="D64" s="60">
        <v>260100</v>
      </c>
      <c r="E64" s="60">
        <v>324296.08</v>
      </c>
      <c r="F64" s="60">
        <v>324296.08</v>
      </c>
      <c r="G64" s="77">
        <v>-64196.08</v>
      </c>
    </row>
    <row r="65" spans="1:7" s="24" customFormat="1" x14ac:dyDescent="0.25">
      <c r="A65" s="144" t="s">
        <v>3349</v>
      </c>
      <c r="B65" s="60">
        <v>29000</v>
      </c>
      <c r="C65" s="60">
        <v>21600</v>
      </c>
      <c r="D65" s="60">
        <v>50600</v>
      </c>
      <c r="E65" s="60">
        <v>50600</v>
      </c>
      <c r="F65" s="60">
        <v>50600</v>
      </c>
      <c r="G65" s="77">
        <v>0</v>
      </c>
    </row>
    <row r="66" spans="1:7" s="24" customFormat="1" x14ac:dyDescent="0.25">
      <c r="A66" s="144" t="s">
        <v>3350</v>
      </c>
      <c r="B66" s="60">
        <v>262000</v>
      </c>
      <c r="C66" s="60">
        <v>94880</v>
      </c>
      <c r="D66" s="60">
        <v>356880</v>
      </c>
      <c r="E66" s="60">
        <v>156880</v>
      </c>
      <c r="F66" s="60">
        <v>156880</v>
      </c>
      <c r="G66" s="77">
        <v>200000</v>
      </c>
    </row>
    <row r="67" spans="1:7" s="24" customFormat="1" x14ac:dyDescent="0.25">
      <c r="A67" s="144" t="s">
        <v>3351</v>
      </c>
      <c r="B67" s="60">
        <v>8000</v>
      </c>
      <c r="C67" s="60">
        <v>-8000</v>
      </c>
      <c r="D67" s="60">
        <v>0</v>
      </c>
      <c r="E67" s="60">
        <v>0</v>
      </c>
      <c r="F67" s="60">
        <v>0</v>
      </c>
      <c r="G67" s="77">
        <v>0</v>
      </c>
    </row>
    <row r="68" spans="1:7" s="24" customFormat="1" x14ac:dyDescent="0.25">
      <c r="A68" s="144" t="s">
        <v>3352</v>
      </c>
      <c r="B68" s="60">
        <v>30000</v>
      </c>
      <c r="C68" s="60">
        <v>92500</v>
      </c>
      <c r="D68" s="60">
        <v>122500</v>
      </c>
      <c r="E68" s="60">
        <v>122500</v>
      </c>
      <c r="F68" s="60">
        <v>122500</v>
      </c>
      <c r="G68" s="77">
        <v>0</v>
      </c>
    </row>
    <row r="69" spans="1:7" s="24" customFormat="1" x14ac:dyDescent="0.25">
      <c r="A69" s="144" t="s">
        <v>3353</v>
      </c>
      <c r="B69" s="60">
        <v>25000</v>
      </c>
      <c r="C69" s="60">
        <v>-500</v>
      </c>
      <c r="D69" s="60">
        <v>24500</v>
      </c>
      <c r="E69" s="60">
        <v>24500</v>
      </c>
      <c r="F69" s="60">
        <v>24500</v>
      </c>
      <c r="G69" s="77">
        <v>0</v>
      </c>
    </row>
    <row r="70" spans="1:7" s="24" customFormat="1" x14ac:dyDescent="0.25">
      <c r="A70" s="144" t="s">
        <v>3354</v>
      </c>
      <c r="B70" s="60">
        <v>41000</v>
      </c>
      <c r="C70" s="60">
        <v>-38200</v>
      </c>
      <c r="D70" s="60">
        <v>2800</v>
      </c>
      <c r="E70" s="60">
        <v>2800</v>
      </c>
      <c r="F70" s="60">
        <v>2800</v>
      </c>
      <c r="G70" s="77">
        <v>0</v>
      </c>
    </row>
    <row r="71" spans="1:7" s="24" customFormat="1" x14ac:dyDescent="0.25">
      <c r="A71" s="144" t="s">
        <v>3355</v>
      </c>
      <c r="B71" s="60">
        <v>41000</v>
      </c>
      <c r="C71" s="60">
        <v>-33900</v>
      </c>
      <c r="D71" s="60">
        <v>7100</v>
      </c>
      <c r="E71" s="60">
        <v>7100</v>
      </c>
      <c r="F71" s="60">
        <v>7100</v>
      </c>
      <c r="G71" s="77">
        <v>0</v>
      </c>
    </row>
    <row r="72" spans="1:7" s="24" customFormat="1" x14ac:dyDescent="0.25">
      <c r="A72" s="144" t="s">
        <v>3356</v>
      </c>
      <c r="B72" s="60">
        <v>34000</v>
      </c>
      <c r="C72" s="60">
        <v>-34000</v>
      </c>
      <c r="D72" s="60">
        <v>0</v>
      </c>
      <c r="E72" s="60">
        <v>0</v>
      </c>
      <c r="F72" s="60">
        <v>0</v>
      </c>
      <c r="G72" s="77">
        <v>0</v>
      </c>
    </row>
    <row r="73" spans="1:7" s="24" customFormat="1" x14ac:dyDescent="0.25">
      <c r="A73" s="144" t="s">
        <v>3357</v>
      </c>
      <c r="B73" s="60">
        <v>28000</v>
      </c>
      <c r="C73" s="60">
        <v>-21205</v>
      </c>
      <c r="D73" s="60">
        <v>6795</v>
      </c>
      <c r="E73" s="60">
        <v>6795</v>
      </c>
      <c r="F73" s="60">
        <v>6795</v>
      </c>
      <c r="G73" s="77">
        <v>0</v>
      </c>
    </row>
    <row r="74" spans="1:7" s="24" customFormat="1" x14ac:dyDescent="0.25">
      <c r="A74" s="144" t="s">
        <v>3358</v>
      </c>
      <c r="B74" s="60">
        <v>34000</v>
      </c>
      <c r="C74" s="60">
        <v>-99.979999999999563</v>
      </c>
      <c r="D74" s="60">
        <v>33900.020000000004</v>
      </c>
      <c r="E74" s="60">
        <v>33900.01</v>
      </c>
      <c r="F74" s="60">
        <v>33900.019999999997</v>
      </c>
      <c r="G74" s="77">
        <v>9.9999999983992893E-3</v>
      </c>
    </row>
    <row r="75" spans="1:7" s="24" customFormat="1" x14ac:dyDescent="0.25">
      <c r="A75" s="144" t="s">
        <v>3359</v>
      </c>
      <c r="B75" s="60">
        <v>15000</v>
      </c>
      <c r="C75" s="60">
        <v>-5600</v>
      </c>
      <c r="D75" s="60">
        <v>9400</v>
      </c>
      <c r="E75" s="60">
        <v>6600</v>
      </c>
      <c r="F75" s="60">
        <v>6600</v>
      </c>
      <c r="G75" s="77">
        <v>2800</v>
      </c>
    </row>
    <row r="76" spans="1:7" s="24" customFormat="1" x14ac:dyDescent="0.25">
      <c r="A76" s="144" t="s">
        <v>3360</v>
      </c>
      <c r="B76" s="60">
        <v>17000</v>
      </c>
      <c r="C76" s="60">
        <v>-14200</v>
      </c>
      <c r="D76" s="60">
        <v>2800</v>
      </c>
      <c r="E76" s="60">
        <v>5600</v>
      </c>
      <c r="F76" s="60">
        <v>5600</v>
      </c>
      <c r="G76" s="77">
        <v>-2800</v>
      </c>
    </row>
    <row r="77" spans="1:7" s="24" customFormat="1" x14ac:dyDescent="0.25">
      <c r="A77" s="144" t="s">
        <v>3361</v>
      </c>
      <c r="B77" s="60">
        <v>17000</v>
      </c>
      <c r="C77" s="60">
        <v>-3605</v>
      </c>
      <c r="D77" s="60">
        <v>13395</v>
      </c>
      <c r="E77" s="60">
        <v>13395</v>
      </c>
      <c r="F77" s="60">
        <v>13395</v>
      </c>
      <c r="G77" s="77">
        <v>0</v>
      </c>
    </row>
    <row r="78" spans="1:7" s="24" customFormat="1" x14ac:dyDescent="0.25">
      <c r="A78" s="144" t="s">
        <v>3362</v>
      </c>
      <c r="B78" s="60">
        <v>34000</v>
      </c>
      <c r="C78" s="60">
        <v>-27205</v>
      </c>
      <c r="D78" s="60">
        <v>6795</v>
      </c>
      <c r="E78" s="60">
        <v>6795</v>
      </c>
      <c r="F78" s="60">
        <v>6795</v>
      </c>
      <c r="G78" s="77">
        <v>0</v>
      </c>
    </row>
    <row r="79" spans="1:7" s="24" customFormat="1" x14ac:dyDescent="0.25">
      <c r="A79" s="144" t="s">
        <v>3363</v>
      </c>
      <c r="B79" s="60">
        <v>28000</v>
      </c>
      <c r="C79" s="60">
        <v>-28000</v>
      </c>
      <c r="D79" s="60">
        <v>0</v>
      </c>
      <c r="E79" s="60">
        <v>0</v>
      </c>
      <c r="F79" s="60">
        <v>0</v>
      </c>
      <c r="G79" s="77">
        <v>0</v>
      </c>
    </row>
    <row r="80" spans="1:7" s="24" customFormat="1" x14ac:dyDescent="0.25">
      <c r="A80" s="144" t="s">
        <v>3364</v>
      </c>
      <c r="B80" s="60">
        <v>17000</v>
      </c>
      <c r="C80" s="60">
        <v>-10080</v>
      </c>
      <c r="D80" s="60">
        <v>6920</v>
      </c>
      <c r="E80" s="60">
        <v>6920</v>
      </c>
      <c r="F80" s="60">
        <v>6920</v>
      </c>
      <c r="G80" s="77">
        <v>0</v>
      </c>
    </row>
    <row r="81" spans="1:7" s="24" customFormat="1" x14ac:dyDescent="0.25">
      <c r="A81" s="144" t="s">
        <v>3365</v>
      </c>
      <c r="B81" s="60">
        <v>0</v>
      </c>
      <c r="C81" s="60">
        <v>967442.05</v>
      </c>
      <c r="D81" s="60">
        <v>967442.05</v>
      </c>
      <c r="E81" s="60">
        <v>717613.13</v>
      </c>
      <c r="F81" s="60">
        <v>717613.13</v>
      </c>
      <c r="G81" s="77">
        <v>249828.92000000004</v>
      </c>
    </row>
    <row r="82" spans="1:7" s="24" customFormat="1" x14ac:dyDescent="0.25">
      <c r="A82" s="144" t="s">
        <v>3366</v>
      </c>
      <c r="B82" s="60">
        <v>0</v>
      </c>
      <c r="C82" s="60">
        <v>171419</v>
      </c>
      <c r="D82" s="60">
        <v>171419</v>
      </c>
      <c r="E82" s="60">
        <v>122999.99</v>
      </c>
      <c r="F82" s="60">
        <v>122999.99</v>
      </c>
      <c r="G82" s="77">
        <v>48419.009999999995</v>
      </c>
    </row>
    <row r="83" spans="1:7" s="24" customFormat="1" x14ac:dyDescent="0.25">
      <c r="A83" s="144"/>
      <c r="B83" s="60"/>
      <c r="C83" s="60"/>
      <c r="D83" s="60"/>
      <c r="E83" s="60"/>
      <c r="F83" s="60"/>
      <c r="G83" s="77"/>
    </row>
    <row r="84" spans="1:7" s="24" customFormat="1" x14ac:dyDescent="0.25">
      <c r="A84" s="144"/>
      <c r="B84" s="60"/>
      <c r="C84" s="60"/>
      <c r="D84" s="60"/>
      <c r="E84" s="60"/>
      <c r="F84" s="60"/>
      <c r="G84" s="77">
        <f t="shared" ref="G84" si="0">D84-E84</f>
        <v>0</v>
      </c>
    </row>
    <row r="85" spans="1:7" x14ac:dyDescent="0.25">
      <c r="A85" s="76" t="s">
        <v>678</v>
      </c>
      <c r="B85" s="54"/>
      <c r="C85" s="54"/>
      <c r="D85" s="54"/>
      <c r="E85" s="54"/>
      <c r="F85" s="54"/>
      <c r="G85" s="54"/>
    </row>
    <row r="86" spans="1:7" s="24" customFormat="1" x14ac:dyDescent="0.25">
      <c r="A86" s="55" t="s">
        <v>433</v>
      </c>
      <c r="B86" s="61">
        <f>SUM(B87:GASTO_E_FIN_01)</f>
        <v>0</v>
      </c>
      <c r="C86" s="61">
        <f>SUM(C87:GASTO_E_FIN_02)</f>
        <v>0</v>
      </c>
      <c r="D86" s="61">
        <f>SUM(D87:GASTO_E_FIN_03)</f>
        <v>0</v>
      </c>
      <c r="E86" s="61">
        <f>SUM(E87:GASTO_E_FIN_04)</f>
        <v>0</v>
      </c>
      <c r="F86" s="61">
        <f>SUM(F87:GASTO_E_FIN_05)</f>
        <v>0</v>
      </c>
      <c r="G86" s="61">
        <f>SUM(G87:GASTO_E_FIN_06)</f>
        <v>0</v>
      </c>
    </row>
    <row r="87" spans="1:7" s="24" customFormat="1" x14ac:dyDescent="0.25">
      <c r="A87" s="144"/>
      <c r="B87" s="60"/>
      <c r="C87" s="60"/>
      <c r="D87" s="60"/>
      <c r="E87" s="60"/>
      <c r="F87" s="60"/>
      <c r="G87" s="60">
        <f>D87-E87</f>
        <v>0</v>
      </c>
    </row>
    <row r="88" spans="1:7" s="24" customFormat="1" x14ac:dyDescent="0.25">
      <c r="A88" s="144"/>
      <c r="B88" s="60"/>
      <c r="C88" s="60"/>
      <c r="D88" s="60"/>
      <c r="E88" s="60"/>
      <c r="F88" s="60"/>
      <c r="G88" s="60">
        <f t="shared" ref="G88:G94" si="1">D88-E88</f>
        <v>0</v>
      </c>
    </row>
    <row r="89" spans="1:7" s="24" customFormat="1" x14ac:dyDescent="0.25">
      <c r="A89" s="144"/>
      <c r="B89" s="60"/>
      <c r="C89" s="60"/>
      <c r="D89" s="60"/>
      <c r="E89" s="60"/>
      <c r="F89" s="60"/>
      <c r="G89" s="60">
        <f t="shared" si="1"/>
        <v>0</v>
      </c>
    </row>
    <row r="90" spans="1:7" s="24" customFormat="1" x14ac:dyDescent="0.25">
      <c r="A90" s="144"/>
      <c r="B90" s="60"/>
      <c r="C90" s="60"/>
      <c r="D90" s="60"/>
      <c r="E90" s="60"/>
      <c r="F90" s="60"/>
      <c r="G90" s="60">
        <f t="shared" si="1"/>
        <v>0</v>
      </c>
    </row>
    <row r="91" spans="1:7" s="24" customFormat="1" x14ac:dyDescent="0.25">
      <c r="A91" s="144"/>
      <c r="B91" s="60"/>
      <c r="C91" s="60"/>
      <c r="D91" s="60"/>
      <c r="E91" s="60"/>
      <c r="F91" s="60"/>
      <c r="G91" s="60">
        <f t="shared" si="1"/>
        <v>0</v>
      </c>
    </row>
    <row r="92" spans="1:7" s="24" customFormat="1" x14ac:dyDescent="0.25">
      <c r="A92" s="144"/>
      <c r="B92" s="60"/>
      <c r="C92" s="60"/>
      <c r="D92" s="60"/>
      <c r="E92" s="60"/>
      <c r="F92" s="60"/>
      <c r="G92" s="60">
        <f t="shared" si="1"/>
        <v>0</v>
      </c>
    </row>
    <row r="93" spans="1:7" s="24" customFormat="1" x14ac:dyDescent="0.25">
      <c r="A93" s="144"/>
      <c r="B93" s="60"/>
      <c r="C93" s="60"/>
      <c r="D93" s="60"/>
      <c r="E93" s="60"/>
      <c r="F93" s="60"/>
      <c r="G93" s="60">
        <f t="shared" si="1"/>
        <v>0</v>
      </c>
    </row>
    <row r="94" spans="1:7" s="24" customFormat="1" x14ac:dyDescent="0.25">
      <c r="A94" s="144"/>
      <c r="B94" s="60"/>
      <c r="C94" s="60"/>
      <c r="D94" s="60"/>
      <c r="E94" s="60"/>
      <c r="F94" s="60"/>
      <c r="G94" s="60">
        <f t="shared" si="1"/>
        <v>0</v>
      </c>
    </row>
    <row r="95" spans="1:7" x14ac:dyDescent="0.25">
      <c r="A95" s="76" t="s">
        <v>678</v>
      </c>
      <c r="B95" s="54"/>
      <c r="C95" s="54"/>
      <c r="D95" s="54"/>
      <c r="E95" s="54"/>
      <c r="F95" s="54"/>
      <c r="G95" s="54"/>
    </row>
    <row r="96" spans="1:7" x14ac:dyDescent="0.25">
      <c r="A96" s="55" t="s">
        <v>360</v>
      </c>
      <c r="B96" s="61">
        <f>GASTO_NE_T1+GASTO_E_T1</f>
        <v>62676156.170000002</v>
      </c>
      <c r="C96" s="61">
        <f>GASTO_NE_T2+GASTO_E_T2</f>
        <v>33854391.57</v>
      </c>
      <c r="D96" s="61">
        <f>GASTO_NE_T3+GASTO_E_T3</f>
        <v>96530547.73999998</v>
      </c>
      <c r="E96" s="61">
        <f>GASTO_NE_T4+GASTO_E_T4</f>
        <v>64489345.669999987</v>
      </c>
      <c r="F96" s="61">
        <f>GASTO_NE_T5+GASTO_E_T5</f>
        <v>56536379.289999999</v>
      </c>
      <c r="G96" s="61">
        <f>GASTO_NE_T6+GASTO_E_T6</f>
        <v>32041202.070000008</v>
      </c>
    </row>
    <row r="97" spans="1:7" x14ac:dyDescent="0.25">
      <c r="A97" s="58"/>
      <c r="B97" s="65"/>
      <c r="C97" s="65"/>
      <c r="D97" s="65"/>
      <c r="E97" s="65"/>
      <c r="F97" s="65"/>
      <c r="G97" s="78"/>
    </row>
    <row r="98" spans="1:7" hidden="1" x14ac:dyDescent="0.25">
      <c r="A98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6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62676156.170000002</v>
      </c>
      <c r="Q2" s="18">
        <f>GASTO_NE_T2</f>
        <v>33854391.57</v>
      </c>
      <c r="R2" s="18">
        <f>GASTO_NE_T3</f>
        <v>96530547.73999998</v>
      </c>
      <c r="S2" s="18">
        <f>GASTO_NE_T4</f>
        <v>64489345.669999987</v>
      </c>
      <c r="T2" s="18">
        <f>GASTO_NE_T5</f>
        <v>56536379.289999999</v>
      </c>
      <c r="U2" s="18">
        <f>GASTO_NE_T6</f>
        <v>32041202.070000008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62676156.170000002</v>
      </c>
      <c r="Q4" s="18">
        <f>TOTAL_E_T2</f>
        <v>33854391.57</v>
      </c>
      <c r="R4" s="18">
        <f>TOTAL_E_T3</f>
        <v>96530547.73999998</v>
      </c>
      <c r="S4" s="18">
        <f>TOTAL_E_T4</f>
        <v>64489345.669999987</v>
      </c>
      <c r="T4" s="18">
        <f>TOTAL_E_T5</f>
        <v>56536379.289999999</v>
      </c>
      <c r="U4" s="18">
        <f>TOTAL_E_T6</f>
        <v>32041202.070000008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 t="shared" ref="B9:G9" si="0">SUM(B10,B19,B27,B37)</f>
        <v>62676156.169999994</v>
      </c>
      <c r="C9" s="70">
        <f t="shared" si="0"/>
        <v>33854391.570000008</v>
      </c>
      <c r="D9" s="70">
        <f t="shared" si="0"/>
        <v>96530547.74000001</v>
      </c>
      <c r="E9" s="70">
        <f t="shared" si="0"/>
        <v>64489345.670000002</v>
      </c>
      <c r="F9" s="70">
        <f t="shared" si="0"/>
        <v>56468403.289999999</v>
      </c>
      <c r="G9" s="70">
        <f t="shared" si="0"/>
        <v>32041202.07</v>
      </c>
    </row>
    <row r="10" spans="1:7" x14ac:dyDescent="0.25">
      <c r="A10" s="53" t="s">
        <v>364</v>
      </c>
      <c r="B10" s="71">
        <f t="shared" ref="B10:G10" si="1">SUM(B11:B18)</f>
        <v>32739147.68</v>
      </c>
      <c r="C10" s="71">
        <f t="shared" si="1"/>
        <v>12690214.370000001</v>
      </c>
      <c r="D10" s="71">
        <f t="shared" si="1"/>
        <v>45429362.049999997</v>
      </c>
      <c r="E10" s="71">
        <f t="shared" si="1"/>
        <v>35450140.079999998</v>
      </c>
      <c r="F10" s="71">
        <f t="shared" si="1"/>
        <v>31006248.999999993</v>
      </c>
      <c r="G10" s="71">
        <f t="shared" si="1"/>
        <v>9979221.9700000007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14783750.990000002</v>
      </c>
      <c r="C13" s="72">
        <v>4765159.88</v>
      </c>
      <c r="D13" s="72">
        <v>19548910.870000001</v>
      </c>
      <c r="E13" s="72">
        <v>14107119.689999999</v>
      </c>
      <c r="F13" s="72">
        <v>13574954.769999998</v>
      </c>
      <c r="G13" s="72">
        <f t="shared" si="2"/>
        <v>5441791.1800000016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2455205.29</v>
      </c>
      <c r="C15" s="72">
        <v>1251709.6299999999</v>
      </c>
      <c r="D15" s="72">
        <v>3706914.92</v>
      </c>
      <c r="E15" s="72">
        <v>2757283.62</v>
      </c>
      <c r="F15" s="72">
        <v>2606483.62</v>
      </c>
      <c r="G15" s="72">
        <f t="shared" si="2"/>
        <v>949631.29999999981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7551113.0999999987</v>
      </c>
      <c r="C17" s="72">
        <v>1166673.9700000002</v>
      </c>
      <c r="D17" s="72">
        <v>8717787.0699999984</v>
      </c>
      <c r="E17" s="72">
        <v>4819185.0699999994</v>
      </c>
      <c r="F17" s="72">
        <v>4680876.3499999996</v>
      </c>
      <c r="G17" s="72">
        <f t="shared" si="2"/>
        <v>3898601.9999999991</v>
      </c>
    </row>
    <row r="18" spans="1:7" x14ac:dyDescent="0.25">
      <c r="A18" s="63" t="s">
        <v>372</v>
      </c>
      <c r="B18" s="72">
        <v>7949078.2999999998</v>
      </c>
      <c r="C18" s="72">
        <v>5506670.8899999997</v>
      </c>
      <c r="D18" s="72">
        <v>13455749.189999999</v>
      </c>
      <c r="E18" s="72">
        <v>13766551.699999999</v>
      </c>
      <c r="F18" s="72">
        <v>10143934.26</v>
      </c>
      <c r="G18" s="72">
        <f t="shared" si="2"/>
        <v>-310802.50999999978</v>
      </c>
    </row>
    <row r="19" spans="1:7" x14ac:dyDescent="0.25">
      <c r="A19" s="53" t="s">
        <v>373</v>
      </c>
      <c r="B19" s="71">
        <f t="shared" ref="B19:G19" si="3">SUM(B20:B26)</f>
        <v>28141569.529999997</v>
      </c>
      <c r="C19" s="71">
        <f t="shared" si="3"/>
        <v>17785678.570000008</v>
      </c>
      <c r="D19" s="71">
        <f t="shared" si="3"/>
        <v>45927248.100000001</v>
      </c>
      <c r="E19" s="71">
        <f t="shared" si="3"/>
        <v>25446311.100000001</v>
      </c>
      <c r="F19" s="71">
        <f t="shared" si="3"/>
        <v>22714457.800000001</v>
      </c>
      <c r="G19" s="71">
        <f t="shared" si="3"/>
        <v>20480937</v>
      </c>
    </row>
    <row r="20" spans="1:7" x14ac:dyDescent="0.25">
      <c r="A20" s="63" t="s">
        <v>374</v>
      </c>
      <c r="B20" s="71">
        <v>427354.26</v>
      </c>
      <c r="C20" s="71">
        <v>-7400.739999999998</v>
      </c>
      <c r="D20" s="71">
        <v>419953.52</v>
      </c>
      <c r="E20" s="71">
        <v>279948.41000000003</v>
      </c>
      <c r="F20" s="71">
        <v>276004.41000000003</v>
      </c>
      <c r="G20" s="72">
        <f>D20-E20</f>
        <v>140005.10999999999</v>
      </c>
    </row>
    <row r="21" spans="1:7" x14ac:dyDescent="0.25">
      <c r="A21" s="63" t="s">
        <v>375</v>
      </c>
      <c r="B21" s="71">
        <v>23602844.849999994</v>
      </c>
      <c r="C21" s="71">
        <v>17230741.820000004</v>
      </c>
      <c r="D21" s="71">
        <v>40833586.670000002</v>
      </c>
      <c r="E21" s="71">
        <v>22934346.670000002</v>
      </c>
      <c r="F21" s="71">
        <v>20400840.990000002</v>
      </c>
      <c r="G21" s="72">
        <f t="shared" ref="G21:G26" si="4">D21-E21</f>
        <v>17899240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2862817.62</v>
      </c>
      <c r="C23" s="71">
        <v>233563.92000000004</v>
      </c>
      <c r="D23" s="71">
        <v>3096381.54</v>
      </c>
      <c r="E23" s="71">
        <v>1691500.65</v>
      </c>
      <c r="F23" s="71">
        <v>1507522.6499999997</v>
      </c>
      <c r="G23" s="72">
        <f t="shared" si="4"/>
        <v>1404880.8900000001</v>
      </c>
    </row>
    <row r="24" spans="1:7" x14ac:dyDescent="0.25">
      <c r="A24" s="63" t="s">
        <v>378</v>
      </c>
      <c r="B24" s="71">
        <v>1248552.8</v>
      </c>
      <c r="C24" s="71">
        <v>328773.57000000007</v>
      </c>
      <c r="D24" s="71">
        <v>1577326.37</v>
      </c>
      <c r="E24" s="71">
        <v>540515.37</v>
      </c>
      <c r="F24" s="71">
        <v>530089.75000000012</v>
      </c>
      <c r="G24" s="72">
        <f t="shared" si="4"/>
        <v>1036811.0000000001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1795438.96</v>
      </c>
      <c r="C27" s="71">
        <f t="shared" si="5"/>
        <v>3378498.63</v>
      </c>
      <c r="D27" s="71">
        <f t="shared" si="5"/>
        <v>5173937.59</v>
      </c>
      <c r="E27" s="71">
        <f t="shared" si="5"/>
        <v>3592894.4899999998</v>
      </c>
      <c r="F27" s="71">
        <f t="shared" si="5"/>
        <v>2747696.4899999998</v>
      </c>
      <c r="G27" s="71">
        <f t="shared" si="5"/>
        <v>1581043.1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789743.84000000008</v>
      </c>
      <c r="C29" s="71">
        <v>2794424.37</v>
      </c>
      <c r="D29" s="71">
        <v>3584168.21</v>
      </c>
      <c r="E29" s="71">
        <v>3135134.05</v>
      </c>
      <c r="F29" s="71">
        <v>2290334.0499999998</v>
      </c>
      <c r="G29" s="72">
        <f t="shared" ref="G29:G36" si="6">D29-E29</f>
        <v>449034.16000000015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1005695.1199999999</v>
      </c>
      <c r="C36" s="71">
        <v>584074.26</v>
      </c>
      <c r="D36" s="71">
        <v>1589769.38</v>
      </c>
      <c r="E36" s="71">
        <v>457760.44</v>
      </c>
      <c r="F36" s="71">
        <v>457362.44</v>
      </c>
      <c r="G36" s="72">
        <f t="shared" si="6"/>
        <v>1132008.94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62676156.169999994</v>
      </c>
      <c r="C77" s="73">
        <f t="shared" si="16"/>
        <v>33854391.570000008</v>
      </c>
      <c r="D77" s="73">
        <f t="shared" si="16"/>
        <v>96530547.74000001</v>
      </c>
      <c r="E77" s="73">
        <f t="shared" si="16"/>
        <v>64489345.670000002</v>
      </c>
      <c r="F77" s="73">
        <f t="shared" si="16"/>
        <v>56468403.289999999</v>
      </c>
      <c r="G77" s="73">
        <f t="shared" si="16"/>
        <v>32041202.07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62676156.169999994</v>
      </c>
      <c r="Q2" s="18">
        <f>'Formato 6 c)'!C9</f>
        <v>33854391.570000008</v>
      </c>
      <c r="R2" s="18">
        <f>'Formato 6 c)'!D9</f>
        <v>96530547.74000001</v>
      </c>
      <c r="S2" s="18">
        <f>'Formato 6 c)'!E9</f>
        <v>64489345.670000002</v>
      </c>
      <c r="T2" s="18">
        <f>'Formato 6 c)'!F9</f>
        <v>56468403.289999999</v>
      </c>
      <c r="U2" s="18">
        <f>'Formato 6 c)'!G9</f>
        <v>32041202.07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32739147.68</v>
      </c>
      <c r="Q3" s="18">
        <f>'Formato 6 c)'!C10</f>
        <v>12690214.370000001</v>
      </c>
      <c r="R3" s="18">
        <f>'Formato 6 c)'!D10</f>
        <v>45429362.049999997</v>
      </c>
      <c r="S3" s="18">
        <f>'Formato 6 c)'!E10</f>
        <v>35450140.079999998</v>
      </c>
      <c r="T3" s="18">
        <f>'Formato 6 c)'!F10</f>
        <v>31006248.999999993</v>
      </c>
      <c r="U3" s="18">
        <f>'Formato 6 c)'!G10</f>
        <v>9979221.9700000007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14783750.990000002</v>
      </c>
      <c r="Q6" s="18">
        <f>'Formato 6 c)'!C13</f>
        <v>4765159.88</v>
      </c>
      <c r="R6" s="18">
        <f>'Formato 6 c)'!D13</f>
        <v>19548910.870000001</v>
      </c>
      <c r="S6" s="18">
        <f>'Formato 6 c)'!E13</f>
        <v>14107119.689999999</v>
      </c>
      <c r="T6" s="18">
        <f>'Formato 6 c)'!F13</f>
        <v>13574954.769999998</v>
      </c>
      <c r="U6" s="18">
        <f>'Formato 6 c)'!G13</f>
        <v>5441791.1800000016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2455205.29</v>
      </c>
      <c r="Q8" s="18">
        <f>'Formato 6 c)'!C15</f>
        <v>1251709.6299999999</v>
      </c>
      <c r="R8" s="18">
        <f>'Formato 6 c)'!D15</f>
        <v>3706914.92</v>
      </c>
      <c r="S8" s="18">
        <f>'Formato 6 c)'!E15</f>
        <v>2757283.62</v>
      </c>
      <c r="T8" s="18">
        <f>'Formato 6 c)'!F15</f>
        <v>2606483.62</v>
      </c>
      <c r="U8" s="18">
        <f>'Formato 6 c)'!G15</f>
        <v>949631.29999999981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7551113.0999999987</v>
      </c>
      <c r="Q10" s="18">
        <f>'Formato 6 c)'!C17</f>
        <v>1166673.9700000002</v>
      </c>
      <c r="R10" s="18">
        <f>'Formato 6 c)'!D17</f>
        <v>8717787.0699999984</v>
      </c>
      <c r="S10" s="18">
        <f>'Formato 6 c)'!E17</f>
        <v>4819185.0699999994</v>
      </c>
      <c r="T10" s="18">
        <f>'Formato 6 c)'!F17</f>
        <v>4680876.3499999996</v>
      </c>
      <c r="U10" s="18">
        <f>'Formato 6 c)'!G17</f>
        <v>3898601.9999999991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7949078.2999999998</v>
      </c>
      <c r="Q11" s="18">
        <f>'Formato 6 c)'!C18</f>
        <v>5506670.8899999997</v>
      </c>
      <c r="R11" s="18">
        <f>'Formato 6 c)'!D18</f>
        <v>13455749.189999999</v>
      </c>
      <c r="S11" s="18">
        <f>'Formato 6 c)'!E18</f>
        <v>13766551.699999999</v>
      </c>
      <c r="T11" s="18">
        <f>'Formato 6 c)'!F18</f>
        <v>10143934.26</v>
      </c>
      <c r="U11" s="18">
        <f>'Formato 6 c)'!G18</f>
        <v>-310802.50999999978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28141569.529999997</v>
      </c>
      <c r="Q12" s="18">
        <f>'Formato 6 c)'!C19</f>
        <v>17785678.570000008</v>
      </c>
      <c r="R12" s="18">
        <f>'Formato 6 c)'!D19</f>
        <v>45927248.100000001</v>
      </c>
      <c r="S12" s="18">
        <f>'Formato 6 c)'!E19</f>
        <v>25446311.100000001</v>
      </c>
      <c r="T12" s="18">
        <f>'Formato 6 c)'!F19</f>
        <v>22714457.800000001</v>
      </c>
      <c r="U12" s="18">
        <f>'Formato 6 c)'!G19</f>
        <v>20480937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427354.26</v>
      </c>
      <c r="Q13" s="18">
        <f>'Formato 6 c)'!C20</f>
        <v>-7400.739999999998</v>
      </c>
      <c r="R13" s="18">
        <f>'Formato 6 c)'!D20</f>
        <v>419953.52</v>
      </c>
      <c r="S13" s="18">
        <f>'Formato 6 c)'!E20</f>
        <v>279948.41000000003</v>
      </c>
      <c r="T13" s="18">
        <f>'Formato 6 c)'!F20</f>
        <v>276004.41000000003</v>
      </c>
      <c r="U13" s="18">
        <f>'Formato 6 c)'!G20</f>
        <v>140005.10999999999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23602844.849999994</v>
      </c>
      <c r="Q14" s="18">
        <f>'Formato 6 c)'!C21</f>
        <v>17230741.820000004</v>
      </c>
      <c r="R14" s="18">
        <f>'Formato 6 c)'!D21</f>
        <v>40833586.670000002</v>
      </c>
      <c r="S14" s="18">
        <f>'Formato 6 c)'!E21</f>
        <v>22934346.670000002</v>
      </c>
      <c r="T14" s="18">
        <f>'Formato 6 c)'!F21</f>
        <v>20400840.990000002</v>
      </c>
      <c r="U14" s="18">
        <f>'Formato 6 c)'!G21</f>
        <v>17899240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2862817.62</v>
      </c>
      <c r="Q16" s="18">
        <f>'Formato 6 c)'!C23</f>
        <v>233563.92000000004</v>
      </c>
      <c r="R16" s="18">
        <f>'Formato 6 c)'!D23</f>
        <v>3096381.54</v>
      </c>
      <c r="S16" s="18">
        <f>'Formato 6 c)'!E23</f>
        <v>1691500.65</v>
      </c>
      <c r="T16" s="18">
        <f>'Formato 6 c)'!F23</f>
        <v>1507522.6499999997</v>
      </c>
      <c r="U16" s="18">
        <f>'Formato 6 c)'!G23</f>
        <v>1404880.8900000001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1248552.8</v>
      </c>
      <c r="Q17" s="18">
        <f>'Formato 6 c)'!C24</f>
        <v>328773.57000000007</v>
      </c>
      <c r="R17" s="18">
        <f>'Formato 6 c)'!D24</f>
        <v>1577326.37</v>
      </c>
      <c r="S17" s="18">
        <f>'Formato 6 c)'!E24</f>
        <v>540515.37</v>
      </c>
      <c r="T17" s="18">
        <f>'Formato 6 c)'!F24</f>
        <v>530089.75000000012</v>
      </c>
      <c r="U17" s="18">
        <f>'Formato 6 c)'!G24</f>
        <v>1036811.0000000001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1795438.96</v>
      </c>
      <c r="Q20" s="18">
        <f>'Formato 6 c)'!C27</f>
        <v>3378498.63</v>
      </c>
      <c r="R20" s="18">
        <f>'Formato 6 c)'!D27</f>
        <v>5173937.59</v>
      </c>
      <c r="S20" s="18">
        <f>'Formato 6 c)'!E27</f>
        <v>3592894.4899999998</v>
      </c>
      <c r="T20" s="18">
        <f>'Formato 6 c)'!F27</f>
        <v>2747696.4899999998</v>
      </c>
      <c r="U20" s="18">
        <f>'Formato 6 c)'!G27</f>
        <v>1581043.1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789743.84000000008</v>
      </c>
      <c r="Q22" s="18">
        <f>'Formato 6 c)'!C29</f>
        <v>2794424.37</v>
      </c>
      <c r="R22" s="18">
        <f>'Formato 6 c)'!D29</f>
        <v>3584168.21</v>
      </c>
      <c r="S22" s="18">
        <f>'Formato 6 c)'!E29</f>
        <v>3135134.05</v>
      </c>
      <c r="T22" s="18">
        <f>'Formato 6 c)'!F29</f>
        <v>2290334.0499999998</v>
      </c>
      <c r="U22" s="18">
        <f>'Formato 6 c)'!G29</f>
        <v>449034.16000000015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1005695.1199999999</v>
      </c>
      <c r="Q29" s="18">
        <f>'Formato 6 c)'!C36</f>
        <v>584074.26</v>
      </c>
      <c r="R29" s="18">
        <f>'Formato 6 c)'!D36</f>
        <v>1589769.38</v>
      </c>
      <c r="S29" s="18">
        <f>'Formato 6 c)'!E36</f>
        <v>457760.44</v>
      </c>
      <c r="T29" s="18">
        <f>'Formato 6 c)'!F36</f>
        <v>457362.44</v>
      </c>
      <c r="U29" s="18">
        <f>'Formato 6 c)'!G36</f>
        <v>1132008.94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62676156.169999994</v>
      </c>
      <c r="Q68" s="18">
        <f>'Formato 6 c)'!C77</f>
        <v>33854391.570000008</v>
      </c>
      <c r="R68" s="18">
        <f>'Formato 6 c)'!D77</f>
        <v>96530547.74000001</v>
      </c>
      <c r="S68" s="18">
        <f>'Formato 6 c)'!E77</f>
        <v>64489345.670000002</v>
      </c>
      <c r="T68" s="18">
        <f>'Formato 6 c)'!F77</f>
        <v>56468403.289999999</v>
      </c>
      <c r="U68" s="18">
        <f>'Formato 6 c)'!G77</f>
        <v>32041202.07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Santa Catarina, Gobierno del Estado de Guanajuato</v>
      </c>
    </row>
    <row r="7" spans="2:3" x14ac:dyDescent="0.25">
      <c r="C7" t="str">
        <f>CONCATENATE(ENTE_PUBLICO," (a)")</f>
        <v>Santa Catarina,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1153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3367</v>
      </c>
    </row>
    <row r="15" spans="2:3" x14ac:dyDescent="0.25">
      <c r="C15" s="24">
        <v>3</v>
      </c>
    </row>
    <row r="16" spans="2:3" x14ac:dyDescent="0.25">
      <c r="C16" s="24" t="s">
        <v>3368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G9" si="0">SUM(B10,B11,B12,B15,B16,B19)</f>
        <v>33618127.569999985</v>
      </c>
      <c r="C9" s="66">
        <f t="shared" si="0"/>
        <v>3012580.2299999995</v>
      </c>
      <c r="D9" s="66">
        <f t="shared" si="0"/>
        <v>36630707.799999982</v>
      </c>
      <c r="E9" s="66">
        <f t="shared" si="0"/>
        <v>26347661.520000003</v>
      </c>
      <c r="F9" s="66">
        <f t="shared" si="0"/>
        <v>22675878.099999998</v>
      </c>
      <c r="G9" s="66">
        <f t="shared" si="0"/>
        <v>10283046.279999979</v>
      </c>
    </row>
    <row r="10" spans="1:7" x14ac:dyDescent="0.25">
      <c r="A10" s="53" t="s">
        <v>401</v>
      </c>
      <c r="B10" s="67">
        <v>33618127.569999985</v>
      </c>
      <c r="C10" s="67">
        <v>3012580.2299999995</v>
      </c>
      <c r="D10" s="67">
        <v>36630707.799999982</v>
      </c>
      <c r="E10" s="67">
        <v>26347661.520000003</v>
      </c>
      <c r="F10" s="67">
        <v>22675878.099999998</v>
      </c>
      <c r="G10" s="67">
        <f>D10-E10</f>
        <v>10283046.279999979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33618127.569999985</v>
      </c>
      <c r="C33" s="66">
        <f t="shared" si="6"/>
        <v>3012580.2299999995</v>
      </c>
      <c r="D33" s="66">
        <f t="shared" si="6"/>
        <v>36630707.799999982</v>
      </c>
      <c r="E33" s="66">
        <f t="shared" si="6"/>
        <v>26347661.520000003</v>
      </c>
      <c r="F33" s="66">
        <f t="shared" si="6"/>
        <v>22675878.099999998</v>
      </c>
      <c r="G33" s="66">
        <f t="shared" si="6"/>
        <v>10283046.279999979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33618127.569999985</v>
      </c>
      <c r="Q2" s="18">
        <f>'Formato 6 d)'!C9</f>
        <v>3012580.2299999995</v>
      </c>
      <c r="R2" s="18">
        <f>'Formato 6 d)'!D9</f>
        <v>36630707.799999982</v>
      </c>
      <c r="S2" s="18">
        <f>'Formato 6 d)'!E9</f>
        <v>26347661.520000003</v>
      </c>
      <c r="T2" s="18">
        <f>'Formato 6 d)'!F9</f>
        <v>22675878.099999998</v>
      </c>
      <c r="U2" s="18">
        <f>'Formato 6 d)'!G9</f>
        <v>10283046.279999979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33618127.569999985</v>
      </c>
      <c r="Q3" s="18">
        <f>'Formato 6 d)'!C10</f>
        <v>3012580.2299999995</v>
      </c>
      <c r="R3" s="18">
        <f>'Formato 6 d)'!D10</f>
        <v>36630707.799999982</v>
      </c>
      <c r="S3" s="18">
        <f>'Formato 6 d)'!E10</f>
        <v>26347661.520000003</v>
      </c>
      <c r="T3" s="18">
        <f>'Formato 6 d)'!F10</f>
        <v>22675878.099999998</v>
      </c>
      <c r="U3" s="18">
        <f>'Formato 6 d)'!G10</f>
        <v>10283046.279999979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33618127.569999985</v>
      </c>
      <c r="Q24" s="18">
        <f>'Formato 6 d)'!C33</f>
        <v>3012580.2299999995</v>
      </c>
      <c r="R24" s="18">
        <f>'Formato 6 d)'!D33</f>
        <v>36630707.799999982</v>
      </c>
      <c r="S24" s="18">
        <f>'Formato 6 d)'!E33</f>
        <v>26347661.520000003</v>
      </c>
      <c r="T24" s="18">
        <f>'Formato 6 d)'!F33</f>
        <v>22675878.099999998</v>
      </c>
      <c r="U24" s="18">
        <f>'Formato 6 d)'!G33</f>
        <v>10283046.279999979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B1" zoomScale="85" zoomScaleNormal="85" zoomScalePageLayoutView="90" workbookViewId="0">
      <selection activeCell="A22" sqref="A2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ANIO1P-1</f>
        <v>2022</v>
      </c>
      <c r="C6" s="181">
        <f>B6+1</f>
        <v>2023</v>
      </c>
      <c r="D6" s="181">
        <f>C6+1</f>
        <v>2024</v>
      </c>
      <c r="E6" s="181">
        <f>D6+1</f>
        <v>2025</v>
      </c>
      <c r="F6" s="181">
        <f>E6+1</f>
        <v>2026</v>
      </c>
      <c r="G6" s="181">
        <f>F6+1</f>
        <v>2027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 t="shared" ref="B8:G8" si="0">SUM(B9:B20)</f>
        <v>50053492.189999998</v>
      </c>
      <c r="C8" s="59">
        <f t="shared" si="0"/>
        <v>52556166.799499996</v>
      </c>
      <c r="D8" s="59">
        <f t="shared" si="0"/>
        <v>55183975.139474995</v>
      </c>
      <c r="E8" s="59">
        <f t="shared" si="0"/>
        <v>57943173.896448754</v>
      </c>
      <c r="F8" s="59">
        <f t="shared" si="0"/>
        <v>60840332.591271192</v>
      </c>
      <c r="G8" s="59">
        <f t="shared" si="0"/>
        <v>63882349.220834754</v>
      </c>
    </row>
    <row r="9" spans="1:7" x14ac:dyDescent="0.25">
      <c r="A9" s="53" t="s">
        <v>216</v>
      </c>
      <c r="B9" s="60">
        <v>1576546.6300000001</v>
      </c>
      <c r="C9" s="60">
        <v>1655373.9615000002</v>
      </c>
      <c r="D9" s="60">
        <v>1738142.6595750004</v>
      </c>
      <c r="E9" s="60">
        <v>1825049.7925537506</v>
      </c>
      <c r="F9" s="60">
        <v>1916302.2821814381</v>
      </c>
      <c r="G9" s="60">
        <v>2012117.39629051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2860746.3799999994</v>
      </c>
      <c r="C12" s="60">
        <v>3003783.6989999996</v>
      </c>
      <c r="D12" s="60">
        <v>3153972.8839499997</v>
      </c>
      <c r="E12" s="60">
        <v>3311671.5281475</v>
      </c>
      <c r="F12" s="60">
        <v>3477255.1045548753</v>
      </c>
      <c r="G12" s="60">
        <v>3651117.8597826194</v>
      </c>
    </row>
    <row r="13" spans="1:7" x14ac:dyDescent="0.25">
      <c r="A13" s="53" t="s">
        <v>220</v>
      </c>
      <c r="B13" s="60">
        <v>38600.119999999995</v>
      </c>
      <c r="C13" s="60">
        <v>40530.125999999997</v>
      </c>
      <c r="D13" s="60">
        <v>42556.632299999997</v>
      </c>
      <c r="E13" s="60">
        <v>44684.463915</v>
      </c>
      <c r="F13" s="60">
        <v>46918.687110750005</v>
      </c>
      <c r="G13" s="60">
        <v>49264.621466287506</v>
      </c>
    </row>
    <row r="14" spans="1:7" x14ac:dyDescent="0.25">
      <c r="A14" s="53" t="s">
        <v>221</v>
      </c>
      <c r="B14" s="60">
        <v>159680.84</v>
      </c>
      <c r="C14" s="60">
        <v>167664.88200000001</v>
      </c>
      <c r="D14" s="60">
        <v>176048.12610000002</v>
      </c>
      <c r="E14" s="60">
        <v>184850.53240500003</v>
      </c>
      <c r="F14" s="60">
        <v>194093.05902525006</v>
      </c>
      <c r="G14" s="60">
        <v>203797.71197651257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44940335</v>
      </c>
      <c r="C16" s="60">
        <v>47187351.75</v>
      </c>
      <c r="D16" s="60">
        <v>49546719.337499999</v>
      </c>
      <c r="E16" s="60">
        <v>52024055.304375</v>
      </c>
      <c r="F16" s="60">
        <v>54625258.06959375</v>
      </c>
      <c r="G16" s="60">
        <v>57356520.973073438</v>
      </c>
    </row>
    <row r="17" spans="1:7" x14ac:dyDescent="0.25">
      <c r="A17" s="10" t="s">
        <v>419</v>
      </c>
      <c r="B17" s="60">
        <v>477583.22</v>
      </c>
      <c r="C17" s="60">
        <v>501462.38099999999</v>
      </c>
      <c r="D17" s="60">
        <v>526535.50005000003</v>
      </c>
      <c r="E17" s="60">
        <v>552862.27505250007</v>
      </c>
      <c r="F17" s="60">
        <v>580505.38880512514</v>
      </c>
      <c r="G17" s="60">
        <v>609530.65824538143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12474706</v>
      </c>
      <c r="C22" s="61">
        <f t="shared" si="1"/>
        <v>13098441.300000001</v>
      </c>
      <c r="D22" s="61">
        <f t="shared" si="1"/>
        <v>13753363.365000002</v>
      </c>
      <c r="E22" s="61">
        <f t="shared" si="1"/>
        <v>14441031.533250002</v>
      </c>
      <c r="F22" s="61">
        <f t="shared" si="1"/>
        <v>15163083.109912504</v>
      </c>
      <c r="G22" s="61">
        <f t="shared" si="1"/>
        <v>15921237.265408128</v>
      </c>
    </row>
    <row r="23" spans="1:7" x14ac:dyDescent="0.25">
      <c r="A23" s="53" t="s">
        <v>423</v>
      </c>
      <c r="B23" s="60">
        <v>12474706</v>
      </c>
      <c r="C23" s="60">
        <v>13098441.300000001</v>
      </c>
      <c r="D23" s="60">
        <v>13753363.365000002</v>
      </c>
      <c r="E23" s="60">
        <v>14441031.533250002</v>
      </c>
      <c r="F23" s="60">
        <v>15163083.109912504</v>
      </c>
      <c r="G23" s="60">
        <v>15921237.265408128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62528198.189999998</v>
      </c>
      <c r="C32" s="61">
        <f t="shared" si="3"/>
        <v>65654608.0995</v>
      </c>
      <c r="D32" s="61">
        <f t="shared" si="3"/>
        <v>68937338.504474998</v>
      </c>
      <c r="E32" s="61">
        <f t="shared" si="3"/>
        <v>72384205.42969875</v>
      </c>
      <c r="F32" s="61">
        <f t="shared" si="3"/>
        <v>76003415.701183692</v>
      </c>
      <c r="G32" s="61">
        <f t="shared" si="3"/>
        <v>79803586.48624289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50053492.189999998</v>
      </c>
      <c r="Q2" s="18">
        <f>'Formato 7 a)'!C8</f>
        <v>52556166.799499996</v>
      </c>
      <c r="R2" s="18">
        <f>'Formato 7 a)'!D8</f>
        <v>55183975.139474995</v>
      </c>
      <c r="S2" s="18">
        <f>'Formato 7 a)'!E8</f>
        <v>57943173.896448754</v>
      </c>
      <c r="T2" s="18">
        <f>'Formato 7 a)'!F8</f>
        <v>60840332.591271192</v>
      </c>
      <c r="U2" s="18">
        <f>'Formato 7 a)'!G8</f>
        <v>63882349.220834754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1576546.6300000001</v>
      </c>
      <c r="Q3" s="18">
        <f>'Formato 7 a)'!C9</f>
        <v>1655373.9615000002</v>
      </c>
      <c r="R3" s="18">
        <f>'Formato 7 a)'!D9</f>
        <v>1738142.6595750004</v>
      </c>
      <c r="S3" s="18">
        <f>'Formato 7 a)'!E9</f>
        <v>1825049.7925537506</v>
      </c>
      <c r="T3" s="18">
        <f>'Formato 7 a)'!F9</f>
        <v>1916302.2821814381</v>
      </c>
      <c r="U3" s="18">
        <f>'Formato 7 a)'!G9</f>
        <v>2012117.39629051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2860746.3799999994</v>
      </c>
      <c r="Q6" s="18">
        <f>'Formato 7 a)'!C12</f>
        <v>3003783.6989999996</v>
      </c>
      <c r="R6" s="18">
        <f>'Formato 7 a)'!D12</f>
        <v>3153972.8839499997</v>
      </c>
      <c r="S6" s="18">
        <f>'Formato 7 a)'!E12</f>
        <v>3311671.5281475</v>
      </c>
      <c r="T6" s="18">
        <f>'Formato 7 a)'!F12</f>
        <v>3477255.1045548753</v>
      </c>
      <c r="U6" s="18">
        <f>'Formato 7 a)'!G12</f>
        <v>3651117.8597826194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38600.119999999995</v>
      </c>
      <c r="Q7" s="18">
        <f>'Formato 7 a)'!C13</f>
        <v>40530.125999999997</v>
      </c>
      <c r="R7" s="18">
        <f>'Formato 7 a)'!D13</f>
        <v>42556.632299999997</v>
      </c>
      <c r="S7" s="18">
        <f>'Formato 7 a)'!E13</f>
        <v>44684.463915</v>
      </c>
      <c r="T7" s="18">
        <f>'Formato 7 a)'!F13</f>
        <v>46918.687110750005</v>
      </c>
      <c r="U7" s="18">
        <f>'Formato 7 a)'!G13</f>
        <v>49264.621466287506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159680.84</v>
      </c>
      <c r="Q8" s="18">
        <f>'Formato 7 a)'!C14</f>
        <v>167664.88200000001</v>
      </c>
      <c r="R8" s="18">
        <f>'Formato 7 a)'!D14</f>
        <v>176048.12610000002</v>
      </c>
      <c r="S8" s="18">
        <f>'Formato 7 a)'!E14</f>
        <v>184850.53240500003</v>
      </c>
      <c r="T8" s="18">
        <f>'Formato 7 a)'!F14</f>
        <v>194093.05902525006</v>
      </c>
      <c r="U8" s="18">
        <f>'Formato 7 a)'!G14</f>
        <v>203797.71197651257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44940335</v>
      </c>
      <c r="Q10" s="18">
        <f>'Formato 7 a)'!C16</f>
        <v>47187351.75</v>
      </c>
      <c r="R10" s="18">
        <f>'Formato 7 a)'!D16</f>
        <v>49546719.337499999</v>
      </c>
      <c r="S10" s="18">
        <f>'Formato 7 a)'!E16</f>
        <v>52024055.304375</v>
      </c>
      <c r="T10" s="18">
        <f>'Formato 7 a)'!F16</f>
        <v>54625258.06959375</v>
      </c>
      <c r="U10" s="18">
        <f>'Formato 7 a)'!G16</f>
        <v>57356520.973073438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477583.22</v>
      </c>
      <c r="Q11" s="18">
        <f>'Formato 7 a)'!C17</f>
        <v>501462.38099999999</v>
      </c>
      <c r="R11" s="18">
        <f>'Formato 7 a)'!D17</f>
        <v>526535.50005000003</v>
      </c>
      <c r="S11" s="18">
        <f>'Formato 7 a)'!E17</f>
        <v>552862.27505250007</v>
      </c>
      <c r="T11" s="18">
        <f>'Formato 7 a)'!F17</f>
        <v>580505.38880512514</v>
      </c>
      <c r="U11" s="18">
        <f>'Formato 7 a)'!G17</f>
        <v>609530.65824538143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12474706</v>
      </c>
      <c r="Q15" s="18">
        <f>'Formato 7 a)'!C22</f>
        <v>13098441.300000001</v>
      </c>
      <c r="R15" s="18">
        <f>'Formato 7 a)'!D22</f>
        <v>13753363.365000002</v>
      </c>
      <c r="S15" s="18">
        <f>'Formato 7 a)'!E22</f>
        <v>14441031.533250002</v>
      </c>
      <c r="T15" s="18">
        <f>'Formato 7 a)'!F22</f>
        <v>15163083.109912504</v>
      </c>
      <c r="U15" s="18">
        <f>'Formato 7 a)'!G22</f>
        <v>15921237.265408128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12474706</v>
      </c>
      <c r="Q16" s="18">
        <f>'Formato 7 a)'!C23</f>
        <v>13098441.300000001</v>
      </c>
      <c r="R16" s="18">
        <f>'Formato 7 a)'!D23</f>
        <v>13753363.365000002</v>
      </c>
      <c r="S16" s="18">
        <f>'Formato 7 a)'!E23</f>
        <v>14441031.533250002</v>
      </c>
      <c r="T16" s="18">
        <f>'Formato 7 a)'!F23</f>
        <v>15163083.109912504</v>
      </c>
      <c r="U16" s="18">
        <f>'Formato 7 a)'!G23</f>
        <v>15921237.265408128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62528198.189999998</v>
      </c>
      <c r="Q23" s="18">
        <f>'Formato 7 a)'!C32</f>
        <v>65654608.0995</v>
      </c>
      <c r="R23" s="18">
        <f>'Formato 7 a)'!D32</f>
        <v>68937338.504474998</v>
      </c>
      <c r="S23" s="18">
        <f>'Formato 7 a)'!E32</f>
        <v>72384205.42969875</v>
      </c>
      <c r="T23" s="18">
        <f>'Formato 7 a)'!F32</f>
        <v>76003415.701183692</v>
      </c>
      <c r="U23" s="18">
        <f>'Formato 7 a)'!G32</f>
        <v>79803586.48624289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B1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ANIO1P-1</f>
        <v>2022</v>
      </c>
      <c r="C6" s="181">
        <f>B6+1</f>
        <v>2023</v>
      </c>
      <c r="D6" s="181">
        <f>C6+1</f>
        <v>2024</v>
      </c>
      <c r="E6" s="181">
        <f>D6+1</f>
        <v>2025</v>
      </c>
      <c r="F6" s="181">
        <f>E6+1</f>
        <v>2026</v>
      </c>
      <c r="G6" s="181">
        <f>F6+1</f>
        <v>2027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 t="shared" ref="B8:G8" si="0">SUM(B9:B17)</f>
        <v>62676156.169999994</v>
      </c>
      <c r="C8" s="59">
        <f t="shared" si="0"/>
        <v>65809963.978500001</v>
      </c>
      <c r="D8" s="59">
        <f t="shared" si="0"/>
        <v>69100462.177425012</v>
      </c>
      <c r="E8" s="59">
        <f t="shared" si="0"/>
        <v>72555485.286296263</v>
      </c>
      <c r="F8" s="59">
        <f t="shared" si="0"/>
        <v>76183259.550611079</v>
      </c>
      <c r="G8" s="59">
        <f t="shared" si="0"/>
        <v>79992422.528141633</v>
      </c>
    </row>
    <row r="9" spans="1:7" x14ac:dyDescent="0.25">
      <c r="A9" s="53" t="s">
        <v>446</v>
      </c>
      <c r="B9" s="60">
        <v>33618127.57</v>
      </c>
      <c r="C9" s="60">
        <v>35299033.9485</v>
      </c>
      <c r="D9" s="60">
        <v>37063985.645925</v>
      </c>
      <c r="E9" s="60">
        <v>38917184.928221256</v>
      </c>
      <c r="F9" s="60">
        <v>40863044.174632318</v>
      </c>
      <c r="G9" s="60">
        <v>42906196.383363932</v>
      </c>
    </row>
    <row r="10" spans="1:7" x14ac:dyDescent="0.25">
      <c r="A10" s="53" t="s">
        <v>447</v>
      </c>
      <c r="B10" s="60">
        <v>4028723.1799999997</v>
      </c>
      <c r="C10" s="60">
        <v>4230159.3389999997</v>
      </c>
      <c r="D10" s="60">
        <v>4441667.30595</v>
      </c>
      <c r="E10" s="60">
        <v>4663750.6712475</v>
      </c>
      <c r="F10" s="60">
        <v>4896938.2048098752</v>
      </c>
      <c r="G10" s="60">
        <v>5141785.1150503689</v>
      </c>
    </row>
    <row r="11" spans="1:7" x14ac:dyDescent="0.25">
      <c r="A11" s="53" t="s">
        <v>448</v>
      </c>
      <c r="B11" s="60">
        <v>8262720.9100000001</v>
      </c>
      <c r="C11" s="60">
        <v>8675856.9555000011</v>
      </c>
      <c r="D11" s="60">
        <v>9109649.8032750022</v>
      </c>
      <c r="E11" s="60">
        <v>9565132.2934387531</v>
      </c>
      <c r="F11" s="60">
        <v>10043388.908110691</v>
      </c>
      <c r="G11" s="60">
        <v>10545558.353516227</v>
      </c>
    </row>
    <row r="12" spans="1:7" x14ac:dyDescent="0.25">
      <c r="A12" s="53" t="s">
        <v>449</v>
      </c>
      <c r="B12" s="60">
        <v>5990000</v>
      </c>
      <c r="C12" s="60">
        <v>6289500</v>
      </c>
      <c r="D12" s="60">
        <v>6603975</v>
      </c>
      <c r="E12" s="60">
        <v>6934173.75</v>
      </c>
      <c r="F12" s="60">
        <v>7280882.4375</v>
      </c>
      <c r="G12" s="60">
        <v>7644926.5593750002</v>
      </c>
    </row>
    <row r="13" spans="1:7" x14ac:dyDescent="0.25">
      <c r="A13" s="53" t="s">
        <v>450</v>
      </c>
      <c r="B13" s="60">
        <v>1064300</v>
      </c>
      <c r="C13" s="60">
        <v>1117515</v>
      </c>
      <c r="D13" s="60">
        <v>1173390.75</v>
      </c>
      <c r="E13" s="60">
        <v>1232060.2875000001</v>
      </c>
      <c r="F13" s="60">
        <v>1293663.3018750001</v>
      </c>
      <c r="G13" s="60">
        <v>1358346.4669687501</v>
      </c>
    </row>
    <row r="14" spans="1:7" x14ac:dyDescent="0.25">
      <c r="A14" s="53" t="s">
        <v>451</v>
      </c>
      <c r="B14" s="60">
        <v>9413664</v>
      </c>
      <c r="C14" s="60">
        <v>9884347.2000000011</v>
      </c>
      <c r="D14" s="60">
        <v>10378564.560000002</v>
      </c>
      <c r="E14" s="60">
        <v>10897492.788000003</v>
      </c>
      <c r="F14" s="60">
        <v>11442367.427400002</v>
      </c>
      <c r="G14" s="60">
        <v>12014485.798770003</v>
      </c>
    </row>
    <row r="15" spans="1:7" x14ac:dyDescent="0.25">
      <c r="A15" s="53" t="s">
        <v>452</v>
      </c>
      <c r="B15" s="60">
        <v>218620.51</v>
      </c>
      <c r="C15" s="60">
        <v>229551.53550000003</v>
      </c>
      <c r="D15" s="60">
        <v>241029.11227500005</v>
      </c>
      <c r="E15" s="60">
        <v>253080.56788875005</v>
      </c>
      <c r="F15" s="60">
        <v>265734.59628318757</v>
      </c>
      <c r="G15" s="60">
        <v>279021.32609734696</v>
      </c>
    </row>
    <row r="16" spans="1:7" x14ac:dyDescent="0.25">
      <c r="A16" s="53" t="s">
        <v>453</v>
      </c>
      <c r="B16" s="60">
        <v>80000</v>
      </c>
      <c r="C16" s="60">
        <v>84000</v>
      </c>
      <c r="D16" s="60">
        <v>88200</v>
      </c>
      <c r="E16" s="60">
        <v>92610</v>
      </c>
      <c r="F16" s="60">
        <v>97240.5</v>
      </c>
      <c r="G16" s="60">
        <v>102102.52500000001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62676156.169999994</v>
      </c>
      <c r="C30" s="61">
        <f t="shared" si="2"/>
        <v>65809963.978500001</v>
      </c>
      <c r="D30" s="61">
        <f t="shared" si="2"/>
        <v>69100462.177425012</v>
      </c>
      <c r="E30" s="61">
        <f t="shared" si="2"/>
        <v>72555485.286296263</v>
      </c>
      <c r="F30" s="61">
        <f t="shared" si="2"/>
        <v>76183259.550611079</v>
      </c>
      <c r="G30" s="61">
        <f t="shared" si="2"/>
        <v>79992422.528141633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62676156.169999994</v>
      </c>
      <c r="Q2" s="18">
        <f>'Formato 7 b)'!C8</f>
        <v>65809963.978500001</v>
      </c>
      <c r="R2" s="18">
        <f>'Formato 7 b)'!D8</f>
        <v>69100462.177425012</v>
      </c>
      <c r="S2" s="18">
        <f>'Formato 7 b)'!E8</f>
        <v>72555485.286296263</v>
      </c>
      <c r="T2" s="18">
        <f>'Formato 7 b)'!F8</f>
        <v>76183259.550611079</v>
      </c>
      <c r="U2" s="18">
        <f>'Formato 7 b)'!G8</f>
        <v>79992422.528141633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33618127.57</v>
      </c>
      <c r="Q3" s="18">
        <f>'Formato 7 b)'!C9</f>
        <v>35299033.9485</v>
      </c>
      <c r="R3" s="18">
        <f>'Formato 7 b)'!D9</f>
        <v>37063985.645925</v>
      </c>
      <c r="S3" s="18">
        <f>'Formato 7 b)'!E9</f>
        <v>38917184.928221256</v>
      </c>
      <c r="T3" s="18">
        <f>'Formato 7 b)'!F9</f>
        <v>40863044.174632318</v>
      </c>
      <c r="U3" s="18">
        <f>'Formato 7 b)'!G9</f>
        <v>42906196.383363932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4028723.1799999997</v>
      </c>
      <c r="Q4" s="18">
        <f>'Formato 7 b)'!C10</f>
        <v>4230159.3389999997</v>
      </c>
      <c r="R4" s="18">
        <f>'Formato 7 b)'!D10</f>
        <v>4441667.30595</v>
      </c>
      <c r="S4" s="18">
        <f>'Formato 7 b)'!E10</f>
        <v>4663750.6712475</v>
      </c>
      <c r="T4" s="18">
        <f>'Formato 7 b)'!F10</f>
        <v>4896938.2048098752</v>
      </c>
      <c r="U4" s="18">
        <f>'Formato 7 b)'!G10</f>
        <v>5141785.1150503689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8262720.9100000001</v>
      </c>
      <c r="Q5" s="18">
        <f>'Formato 7 b)'!C11</f>
        <v>8675856.9555000011</v>
      </c>
      <c r="R5" s="18">
        <f>'Formato 7 b)'!D11</f>
        <v>9109649.8032750022</v>
      </c>
      <c r="S5" s="18">
        <f>'Formato 7 b)'!E11</f>
        <v>9565132.2934387531</v>
      </c>
      <c r="T5" s="18">
        <f>'Formato 7 b)'!F11</f>
        <v>10043388.908110691</v>
      </c>
      <c r="U5" s="18">
        <f>'Formato 7 b)'!G11</f>
        <v>10545558.353516227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5990000</v>
      </c>
      <c r="Q6" s="18">
        <f>'Formato 7 b)'!C12</f>
        <v>6289500</v>
      </c>
      <c r="R6" s="18">
        <f>'Formato 7 b)'!D12</f>
        <v>6603975</v>
      </c>
      <c r="S6" s="18">
        <f>'Formato 7 b)'!E12</f>
        <v>6934173.75</v>
      </c>
      <c r="T6" s="18">
        <f>'Formato 7 b)'!F12</f>
        <v>7280882.4375</v>
      </c>
      <c r="U6" s="18">
        <f>'Formato 7 b)'!G12</f>
        <v>7644926.5593750002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1064300</v>
      </c>
      <c r="Q7" s="18">
        <f>'Formato 7 b)'!C13</f>
        <v>1117515</v>
      </c>
      <c r="R7" s="18">
        <f>'Formato 7 b)'!D13</f>
        <v>1173390.75</v>
      </c>
      <c r="S7" s="18">
        <f>'Formato 7 b)'!E13</f>
        <v>1232060.2875000001</v>
      </c>
      <c r="T7" s="18">
        <f>'Formato 7 b)'!F13</f>
        <v>1293663.3018750001</v>
      </c>
      <c r="U7" s="18">
        <f>'Formato 7 b)'!G13</f>
        <v>1358346.4669687501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9413664</v>
      </c>
      <c r="Q8" s="18">
        <f>'Formato 7 b)'!C14</f>
        <v>9884347.2000000011</v>
      </c>
      <c r="R8" s="18">
        <f>'Formato 7 b)'!D14</f>
        <v>10378564.560000002</v>
      </c>
      <c r="S8" s="18">
        <f>'Formato 7 b)'!E14</f>
        <v>10897492.788000003</v>
      </c>
      <c r="T8" s="18">
        <f>'Formato 7 b)'!F14</f>
        <v>11442367.427400002</v>
      </c>
      <c r="U8" s="18">
        <f>'Formato 7 b)'!G14</f>
        <v>12014485.798770003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218620.51</v>
      </c>
      <c r="Q9" s="18">
        <f>'Formato 7 b)'!C15</f>
        <v>229551.53550000003</v>
      </c>
      <c r="R9" s="18">
        <f>'Formato 7 b)'!D15</f>
        <v>241029.11227500005</v>
      </c>
      <c r="S9" s="18">
        <f>'Formato 7 b)'!E15</f>
        <v>253080.56788875005</v>
      </c>
      <c r="T9" s="18">
        <f>'Formato 7 b)'!F15</f>
        <v>265734.59628318757</v>
      </c>
      <c r="U9" s="18">
        <f>'Formato 7 b)'!G15</f>
        <v>279021.32609734696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80000</v>
      </c>
      <c r="Q10" s="18">
        <f>'Formato 7 b)'!C16</f>
        <v>84000</v>
      </c>
      <c r="R10" s="18">
        <f>'Formato 7 b)'!D16</f>
        <v>88200</v>
      </c>
      <c r="S10" s="18">
        <f>'Formato 7 b)'!E16</f>
        <v>92610</v>
      </c>
      <c r="T10" s="18">
        <f>'Formato 7 b)'!F16</f>
        <v>97240.5</v>
      </c>
      <c r="U10" s="18">
        <f>'Formato 7 b)'!G16</f>
        <v>102102.52500000001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62676156.169999994</v>
      </c>
      <c r="Q22" s="18">
        <f>'Formato 7 b)'!C30</f>
        <v>65809963.978500001</v>
      </c>
      <c r="R22" s="18">
        <f>'Formato 7 b)'!D30</f>
        <v>69100462.177425012</v>
      </c>
      <c r="S22" s="18">
        <f>'Formato 7 b)'!E30</f>
        <v>72555485.286296263</v>
      </c>
      <c r="T22" s="18">
        <f>'Formato 7 b)'!F30</f>
        <v>76183259.550611079</v>
      </c>
      <c r="U22" s="18">
        <f>'Formato 7 b)'!G30</f>
        <v>79992422.528141633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75786955.377500013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1952796.1175000004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2889941.0749999997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513910.2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249158.18999999997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70061753.99000001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119395.80499999999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13074374.4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3118676.5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9955697.9000000004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88861329.777500018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75786955.377500013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1952796.1175000004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2889941.0749999997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513910.2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249158.18999999997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70061753.99000001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119395.80499999999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13074374.4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3118676.5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9955697.9000000004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88861329.777500018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6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80974580.162499994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34752193.412499994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7098157.7550000018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15567070.057500003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11355658.740000002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1746926.3499999999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10279918.719999999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54655.127500000002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120000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80974580.162499994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80974580.162499994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34752193.412499994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7098157.7550000018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15567070.057500003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11355658.740000002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1746926.3499999999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10279918.719999999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54655.127500000002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120000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80974580.162499994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8" zoomScale="90" zoomScaleNormal="90" workbookViewId="0">
      <selection activeCell="A22" sqref="A2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Santa Catarina,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35262345.310000002</v>
      </c>
      <c r="C9" s="60">
        <f>SUM(C10:C16)</f>
        <v>19107900.669999998</v>
      </c>
      <c r="D9" s="100" t="s">
        <v>54</v>
      </c>
      <c r="E9" s="60">
        <f>SUM(E10:E18)</f>
        <v>-6190561.0099999998</v>
      </c>
      <c r="F9" s="60">
        <f>SUM(F10:F18)</f>
        <v>-6913154.46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959228.29</v>
      </c>
      <c r="F10" s="60">
        <v>26622.11</v>
      </c>
    </row>
    <row r="11" spans="1:6" x14ac:dyDescent="0.25">
      <c r="A11" s="96" t="s">
        <v>5</v>
      </c>
      <c r="B11" s="60">
        <v>35217433.840000004</v>
      </c>
      <c r="C11" s="60">
        <v>19062989.199999999</v>
      </c>
      <c r="D11" s="101" t="s">
        <v>56</v>
      </c>
      <c r="E11" s="60">
        <v>-928004</v>
      </c>
      <c r="F11" s="60">
        <v>-709279.5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449188.05</v>
      </c>
      <c r="F12" s="60">
        <v>449188.05</v>
      </c>
    </row>
    <row r="13" spans="1:6" x14ac:dyDescent="0.25">
      <c r="A13" s="96" t="s">
        <v>7</v>
      </c>
      <c r="B13" s="60">
        <v>44911.47</v>
      </c>
      <c r="C13" s="60">
        <v>44911.47</v>
      </c>
      <c r="D13" s="101" t="s">
        <v>58</v>
      </c>
      <c r="E13" s="60">
        <v>-64314.76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-118046.84</v>
      </c>
      <c r="F14" s="60">
        <v>-118046.84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-750725.63</v>
      </c>
      <c r="F16" s="60">
        <v>-816252.16</v>
      </c>
    </row>
    <row r="17" spans="1:6" x14ac:dyDescent="0.25">
      <c r="A17" s="95" t="s">
        <v>11</v>
      </c>
      <c r="B17" s="60">
        <f>SUM(B18:B24)</f>
        <v>5978755.4700000007</v>
      </c>
      <c r="C17" s="60">
        <f>SUM(C18:C24)</f>
        <v>5659895.4100000001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-5737886.1200000001</v>
      </c>
      <c r="F18" s="60">
        <v>-5745386.1200000001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750663.02</v>
      </c>
      <c r="C20" s="60">
        <v>431802.96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3643214.43</v>
      </c>
      <c r="C21" s="60">
        <v>3643214.43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1313.7</v>
      </c>
      <c r="F23" s="60">
        <f>F24+F25</f>
        <v>1313.7</v>
      </c>
    </row>
    <row r="24" spans="1:6" x14ac:dyDescent="0.25">
      <c r="A24" s="97" t="s">
        <v>18</v>
      </c>
      <c r="B24" s="60">
        <v>1584878.02</v>
      </c>
      <c r="C24" s="60">
        <v>1584878.02</v>
      </c>
      <c r="D24" s="101" t="s">
        <v>69</v>
      </c>
      <c r="E24" s="60">
        <v>1313.7</v>
      </c>
      <c r="F24" s="60">
        <v>1313.7</v>
      </c>
    </row>
    <row r="25" spans="1:6" x14ac:dyDescent="0.25">
      <c r="A25" s="95" t="s">
        <v>19</v>
      </c>
      <c r="B25" s="60">
        <f>SUM(B26:B30)</f>
        <v>776282.51</v>
      </c>
      <c r="C25" s="60">
        <f>SUM(C26:C30)</f>
        <v>194928.25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129041.18</v>
      </c>
      <c r="C26" s="60">
        <v>129041.18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290.7</v>
      </c>
      <c r="C27" s="60">
        <v>290.7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646950.63</v>
      </c>
      <c r="C29" s="60">
        <v>65596.37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B9+B17+B25+B31+B37+B38+B41</f>
        <v>42017383.289999999</v>
      </c>
      <c r="C47" s="61">
        <f>C9+C17+C25+C31+C37+C38+C41</f>
        <v>24962724.329999998</v>
      </c>
      <c r="D47" s="99" t="s">
        <v>91</v>
      </c>
      <c r="E47" s="61">
        <f>E9+E19+E23+E26+E27+E31+E38+E42</f>
        <v>-6189247.3099999996</v>
      </c>
      <c r="F47" s="61">
        <f>F9+F19+F23+F26+F27+F31+F38+F42</f>
        <v>-6911840.7599999998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266393.95</v>
      </c>
      <c r="C51" s="60">
        <v>266393.95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62090151.200000003</v>
      </c>
      <c r="C52" s="60">
        <v>54373648.479999997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24076994.809999999</v>
      </c>
      <c r="C53" s="60">
        <v>22943247.07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443935.5</v>
      </c>
      <c r="C54" s="60">
        <v>443935.5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-4716600.51</v>
      </c>
      <c r="C55" s="60">
        <v>-4802584.51</v>
      </c>
      <c r="D55" s="37" t="s">
        <v>98</v>
      </c>
      <c r="E55" s="60">
        <v>-5185864.99</v>
      </c>
      <c r="F55" s="60">
        <v>-5185864.99</v>
      </c>
    </row>
    <row r="56" spans="1:6" x14ac:dyDescent="0.25">
      <c r="A56" s="95" t="s">
        <v>47</v>
      </c>
      <c r="B56" s="60">
        <v>1064994.25</v>
      </c>
      <c r="C56" s="60">
        <v>854994.25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-5185864.99</v>
      </c>
      <c r="F57" s="61">
        <f>SUM(F50:F55)</f>
        <v>-5185864.99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-11375112.300000001</v>
      </c>
      <c r="F59" s="61">
        <f>F47+F57</f>
        <v>-12097705.75</v>
      </c>
    </row>
    <row r="60" spans="1:6" x14ac:dyDescent="0.25">
      <c r="A60" s="55" t="s">
        <v>50</v>
      </c>
      <c r="B60" s="61">
        <f>SUM(B50:B58)</f>
        <v>83225869.200000003</v>
      </c>
      <c r="C60" s="61">
        <f>SUM(C50:C58)</f>
        <v>74079634.739999995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125243252.49000001</v>
      </c>
      <c r="C62" s="61">
        <f>SUM(C47+C60)</f>
        <v>99042359.069999993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3145387.2399999998</v>
      </c>
      <c r="F63" s="77">
        <f>SUM(F64:F66)</f>
        <v>3145387.2399999998</v>
      </c>
    </row>
    <row r="64" spans="1:6" x14ac:dyDescent="0.25">
      <c r="A64" s="54"/>
      <c r="B64" s="54"/>
      <c r="C64" s="54"/>
      <c r="D64" s="103" t="s">
        <v>103</v>
      </c>
      <c r="E64" s="77">
        <v>-70680.91</v>
      </c>
      <c r="F64" s="77">
        <v>-70680.91</v>
      </c>
    </row>
    <row r="65" spans="1:6" x14ac:dyDescent="0.25">
      <c r="A65" s="54"/>
      <c r="B65" s="54"/>
      <c r="C65" s="54"/>
      <c r="D65" s="41" t="s">
        <v>104</v>
      </c>
      <c r="E65" s="77">
        <v>3216068.15</v>
      </c>
      <c r="F65" s="77">
        <v>3216068.15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133472977.55</v>
      </c>
      <c r="F68" s="77">
        <f>SUM(F69:F73)</f>
        <v>107994677.58</v>
      </c>
    </row>
    <row r="69" spans="1:6" x14ac:dyDescent="0.25">
      <c r="A69" s="12"/>
      <c r="B69" s="54"/>
      <c r="C69" s="54"/>
      <c r="D69" s="103" t="s">
        <v>107</v>
      </c>
      <c r="E69" s="77">
        <v>25133173.949999999</v>
      </c>
      <c r="F69" s="77">
        <v>14706552</v>
      </c>
    </row>
    <row r="70" spans="1:6" x14ac:dyDescent="0.25">
      <c r="A70" s="12"/>
      <c r="B70" s="54"/>
      <c r="C70" s="54"/>
      <c r="D70" s="103" t="s">
        <v>108</v>
      </c>
      <c r="E70" s="77">
        <v>108339803.59999999</v>
      </c>
      <c r="F70" s="77">
        <v>93288125.579999998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136618364.78999999</v>
      </c>
      <c r="F79" s="61">
        <f>F63+F68+F75</f>
        <v>111140064.81999999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125243252.48999999</v>
      </c>
      <c r="F81" s="61">
        <f>F59+F79</f>
        <v>99042359.069999993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35262345.310000002</v>
      </c>
      <c r="Q4" s="18">
        <f>'Formato 1'!C9</f>
        <v>19107900.669999998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35217433.840000004</v>
      </c>
      <c r="Q6" s="18">
        <f>'Formato 1'!C11</f>
        <v>19062989.199999999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44911.47</v>
      </c>
      <c r="Q8" s="18">
        <f>'Formato 1'!C13</f>
        <v>44911.47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5978755.4700000007</v>
      </c>
      <c r="Q12" s="18">
        <f>'Formato 1'!C17</f>
        <v>5659895.4100000001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750663.02</v>
      </c>
      <c r="Q15" s="18">
        <f>'Formato 1'!C20</f>
        <v>431802.96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3643214.43</v>
      </c>
      <c r="Q16" s="18">
        <f>'Formato 1'!C21</f>
        <v>3643214.43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1584878.02</v>
      </c>
      <c r="Q19" s="18">
        <f>'Formato 1'!C24</f>
        <v>1584878.02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776282.51</v>
      </c>
      <c r="Q20" s="18">
        <f>'Formato 1'!C25</f>
        <v>194928.25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129041.18</v>
      </c>
      <c r="Q21" s="18">
        <f>'Formato 1'!C26</f>
        <v>129041.18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290.7</v>
      </c>
      <c r="Q22" s="18">
        <f>'Formato 1'!C27</f>
        <v>290.7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646950.63</v>
      </c>
      <c r="Q24" s="18">
        <f>'Formato 1'!C29</f>
        <v>65596.37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42017383.289999999</v>
      </c>
      <c r="Q42" s="18">
        <f>'Formato 1'!C47</f>
        <v>24962724.329999998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266393.95</v>
      </c>
      <c r="Q45">
        <f>'Formato 1'!C51</f>
        <v>266393.95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62090151.200000003</v>
      </c>
      <c r="Q46">
        <f>'Formato 1'!C52</f>
        <v>54373648.479999997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24076994.809999999</v>
      </c>
      <c r="Q47">
        <f>'Formato 1'!C53</f>
        <v>22943247.07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443935.5</v>
      </c>
      <c r="Q48">
        <f>'Formato 1'!C54</f>
        <v>443935.5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-4716600.51</v>
      </c>
      <c r="Q49">
        <f>'Formato 1'!C55</f>
        <v>-4802584.51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1064994.25</v>
      </c>
      <c r="Q50">
        <f>'Formato 1'!C56</f>
        <v>854994.25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83225869.200000003</v>
      </c>
      <c r="Q53">
        <f>'Formato 1'!C60</f>
        <v>74079634.739999995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125243252.49000001</v>
      </c>
      <c r="Q54">
        <f>'Formato 1'!C62</f>
        <v>99042359.069999993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-6190561.0099999998</v>
      </c>
      <c r="Q57">
        <f>'Formato 1'!F9</f>
        <v>-6913154.46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959228.29</v>
      </c>
      <c r="Q58">
        <f>'Formato 1'!F10</f>
        <v>26622.11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-928004</v>
      </c>
      <c r="Q59">
        <f>'Formato 1'!F11</f>
        <v>-709279.5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449188.05</v>
      </c>
      <c r="Q60">
        <f>'Formato 1'!F12</f>
        <v>449188.05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-64314.76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-118046.84</v>
      </c>
      <c r="Q62">
        <f>'Formato 1'!F14</f>
        <v>-118046.84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-750725.63</v>
      </c>
      <c r="Q64">
        <f>'Formato 1'!F16</f>
        <v>-816252.16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-5737886.1200000001</v>
      </c>
      <c r="Q66">
        <f>'Formato 1'!F18</f>
        <v>-5745386.1200000001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1313.7</v>
      </c>
      <c r="Q71">
        <f>'Formato 1'!F23</f>
        <v>1313.7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1313.7</v>
      </c>
      <c r="Q72">
        <f>'Formato 1'!F24</f>
        <v>1313.7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-6189247.3099999996</v>
      </c>
      <c r="Q95">
        <f>'Formato 1'!F47</f>
        <v>-6911840.7599999998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-5185864.99</v>
      </c>
      <c r="Q102">
        <f>'Formato 1'!F55</f>
        <v>-5185864.99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-5185864.99</v>
      </c>
      <c r="Q103">
        <f>'Formato 1'!F57</f>
        <v>-5185864.99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-11375112.300000001</v>
      </c>
      <c r="Q104">
        <f>'Formato 1'!F59</f>
        <v>-12097705.75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3145387.2399999998</v>
      </c>
      <c r="Q106">
        <f>'Formato 1'!F63</f>
        <v>3145387.2399999998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-70680.91</v>
      </c>
      <c r="Q107">
        <f>'Formato 1'!F64</f>
        <v>-70680.91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3216068.15</v>
      </c>
      <c r="Q108">
        <f>'Formato 1'!F65</f>
        <v>3216068.15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133472977.55</v>
      </c>
      <c r="Q110">
        <f>'Formato 1'!F68</f>
        <v>107994677.58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25133173.949999999</v>
      </c>
      <c r="Q111">
        <f>'Formato 1'!F69</f>
        <v>14706552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108339803.59999999</v>
      </c>
      <c r="Q112">
        <f>'Formato 1'!F70</f>
        <v>93288125.579999998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136618364.78999999</v>
      </c>
      <c r="Q119">
        <f>'Formato 1'!F79</f>
        <v>111140064.81999999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125243252.48999999</v>
      </c>
      <c r="Q120">
        <f>'Formato 1'!F81</f>
        <v>99042359.069999993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1313.7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1313.7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1313.7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1314.7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1313.7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1313.7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1313.7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1314.7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2" sqref="A2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Santa Catarina,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2022 (k)</v>
      </c>
      <c r="J6" s="131" t="str">
        <f>MONTO2</f>
        <v>Monto pagado de la inversión actualizado al 30 de septiembre de 2022 (l)</v>
      </c>
      <c r="K6" s="131" t="str">
        <f>SALDO_PENDIENTE</f>
        <v>Saldo pendiente por pagar de la inversión al 30 de septiembre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Rosita</cp:lastModifiedBy>
  <cp:lastPrinted>2017-02-04T00:56:20Z</cp:lastPrinted>
  <dcterms:created xsi:type="dcterms:W3CDTF">2017-01-19T17:59:06Z</dcterms:created>
  <dcterms:modified xsi:type="dcterms:W3CDTF">2022-10-29T21:09:32Z</dcterms:modified>
</cp:coreProperties>
</file>