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drawings/drawing2.xml" ContentType="application/vnd.openxmlformats-officedocument.drawing+xml"/>
  <Override PartName="/xl/ink/ink1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SC\Documents\SEvAC\"/>
    </mc:Choice>
  </mc:AlternateContent>
  <bookViews>
    <workbookView xWindow="0" yWindow="0" windowWidth="16815" windowHeight="6405" tabRatio="750" firstSheet="5" activeTab="13"/>
  </bookViews>
  <sheets>
    <sheet name="Introducción" sheetId="15" r:id="rId1"/>
    <sheet name="Int. 31120" sheetId="1" r:id="rId2"/>
    <sheet name="31120" sheetId="2" r:id="rId3"/>
    <sheet name="Int. 31130" sheetId="3" r:id="rId4"/>
    <sheet name="31130" sheetId="4" r:id="rId5"/>
    <sheet name="Int. 31200" sheetId="5" r:id="rId6"/>
    <sheet name="31200" sheetId="6" r:id="rId7"/>
    <sheet name="Int. 32200" sheetId="7" r:id="rId8"/>
    <sheet name="32200" sheetId="8" r:id="rId9"/>
    <sheet name="Int. 32300" sheetId="9" r:id="rId10"/>
    <sheet name="32300" sheetId="10" r:id="rId11"/>
    <sheet name="Int. 32400" sheetId="11" r:id="rId12"/>
    <sheet name="32400" sheetId="12" r:id="rId13"/>
    <sheet name="Int. Paramunicipal" sheetId="13" r:id="rId14"/>
    <sheet name="Paramunicipal" sheetId="14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3" l="1"/>
  <c r="C4" i="1"/>
  <c r="K143" i="2"/>
  <c r="K121" i="2"/>
  <c r="P60" i="13" l="1"/>
  <c r="O60" i="13"/>
  <c r="P59" i="13"/>
  <c r="O59" i="13"/>
  <c r="P58" i="13"/>
  <c r="O58" i="13"/>
  <c r="P57" i="13"/>
  <c r="O57" i="13"/>
  <c r="P56" i="13"/>
  <c r="O56" i="13"/>
  <c r="P53" i="13"/>
  <c r="O53" i="13"/>
  <c r="P52" i="13"/>
  <c r="O52" i="13"/>
  <c r="O48" i="13" s="1"/>
  <c r="P51" i="13"/>
  <c r="O51" i="13"/>
  <c r="P50" i="13"/>
  <c r="O50" i="13"/>
  <c r="P49" i="13"/>
  <c r="P48" i="13" s="1"/>
  <c r="O49" i="13"/>
  <c r="P47" i="13"/>
  <c r="O47" i="13"/>
  <c r="O44" i="13" s="1"/>
  <c r="P46" i="13"/>
  <c r="P44" i="13" s="1"/>
  <c r="O46" i="13"/>
  <c r="P45" i="13"/>
  <c r="O45" i="13"/>
  <c r="P43" i="13"/>
  <c r="O43" i="13"/>
  <c r="P42" i="13"/>
  <c r="O42" i="13"/>
  <c r="P41" i="13"/>
  <c r="O41" i="13"/>
  <c r="P40" i="13"/>
  <c r="O40" i="13"/>
  <c r="P39" i="13"/>
  <c r="O39" i="13"/>
  <c r="P37" i="13"/>
  <c r="O37" i="13"/>
  <c r="P36" i="13"/>
  <c r="O36" i="13"/>
  <c r="P35" i="13"/>
  <c r="O35" i="13"/>
  <c r="P24" i="13"/>
  <c r="O24" i="13"/>
  <c r="P23" i="13"/>
  <c r="O23" i="13"/>
  <c r="P22" i="13"/>
  <c r="O22" i="13"/>
  <c r="P21" i="13"/>
  <c r="O21" i="13"/>
  <c r="P18" i="13"/>
  <c r="O18" i="13"/>
  <c r="P60" i="11"/>
  <c r="O60" i="11"/>
  <c r="P59" i="11"/>
  <c r="O59" i="11"/>
  <c r="P58" i="11"/>
  <c r="O58" i="11"/>
  <c r="P57" i="11"/>
  <c r="P54" i="11" s="1"/>
  <c r="O57" i="11"/>
  <c r="O54" i="11" s="1"/>
  <c r="P56" i="11"/>
  <c r="O56" i="11"/>
  <c r="P55" i="11"/>
  <c r="O55" i="11"/>
  <c r="P53" i="11"/>
  <c r="O53" i="11"/>
  <c r="P52" i="11"/>
  <c r="O52" i="11"/>
  <c r="O48" i="11" s="1"/>
  <c r="P51" i="11"/>
  <c r="O51" i="11"/>
  <c r="P50" i="11"/>
  <c r="O50" i="11"/>
  <c r="P49" i="11"/>
  <c r="P48" i="11" s="1"/>
  <c r="O49" i="11"/>
  <c r="P47" i="11"/>
  <c r="O47" i="11"/>
  <c r="P46" i="11"/>
  <c r="O46" i="11"/>
  <c r="P45" i="11"/>
  <c r="O45" i="11"/>
  <c r="P43" i="11"/>
  <c r="O43" i="11"/>
  <c r="P42" i="11"/>
  <c r="O42" i="11"/>
  <c r="P41" i="11"/>
  <c r="O41" i="11"/>
  <c r="P40" i="11"/>
  <c r="O40" i="11"/>
  <c r="P39" i="11"/>
  <c r="O39" i="11"/>
  <c r="P38" i="11"/>
  <c r="O38" i="11"/>
  <c r="P37" i="11"/>
  <c r="O37" i="11"/>
  <c r="P36" i="11"/>
  <c r="O36" i="11"/>
  <c r="P35" i="11"/>
  <c r="P34" i="11" s="1"/>
  <c r="O35" i="11"/>
  <c r="O34" i="11" s="1"/>
  <c r="P33" i="11"/>
  <c r="P30" i="11" s="1"/>
  <c r="O33" i="11"/>
  <c r="O30" i="11" s="1"/>
  <c r="P32" i="11"/>
  <c r="O32" i="11"/>
  <c r="P31" i="11"/>
  <c r="O31" i="11"/>
  <c r="P25" i="11"/>
  <c r="O25" i="11"/>
  <c r="P24" i="11"/>
  <c r="P20" i="11" s="1"/>
  <c r="O24" i="11"/>
  <c r="O20" i="11" s="1"/>
  <c r="P23" i="11"/>
  <c r="O23" i="11"/>
  <c r="P22" i="11"/>
  <c r="O22" i="11"/>
  <c r="P21" i="11"/>
  <c r="O21" i="11"/>
  <c r="P19" i="11"/>
  <c r="O19" i="11"/>
  <c r="P18" i="11"/>
  <c r="O18" i="11"/>
  <c r="P44" i="11"/>
  <c r="O44" i="11"/>
  <c r="P60" i="9"/>
  <c r="O60" i="9"/>
  <c r="P59" i="9"/>
  <c r="O59" i="9"/>
  <c r="P58" i="9"/>
  <c r="O58" i="9"/>
  <c r="P57" i="9"/>
  <c r="O57" i="9"/>
  <c r="P56" i="9"/>
  <c r="P54" i="9" s="1"/>
  <c r="O56" i="9"/>
  <c r="O54" i="9" s="1"/>
  <c r="P55" i="9"/>
  <c r="O55" i="9"/>
  <c r="P53" i="9"/>
  <c r="O53" i="9"/>
  <c r="P52" i="9"/>
  <c r="O52" i="9"/>
  <c r="P51" i="9"/>
  <c r="P48" i="9" s="1"/>
  <c r="O51" i="9"/>
  <c r="O48" i="9" s="1"/>
  <c r="P50" i="9"/>
  <c r="O50" i="9"/>
  <c r="P49" i="9"/>
  <c r="O49" i="9"/>
  <c r="P47" i="9"/>
  <c r="O47" i="9"/>
  <c r="O44" i="9" s="1"/>
  <c r="P46" i="9"/>
  <c r="O46" i="9"/>
  <c r="P45" i="9"/>
  <c r="O45" i="9"/>
  <c r="P43" i="9"/>
  <c r="O43" i="9"/>
  <c r="P42" i="9"/>
  <c r="O42" i="9"/>
  <c r="P41" i="9"/>
  <c r="O41" i="9"/>
  <c r="P40" i="9"/>
  <c r="O40" i="9"/>
  <c r="P39" i="9"/>
  <c r="O39" i="9"/>
  <c r="P38" i="9"/>
  <c r="P34" i="9" s="1"/>
  <c r="O38" i="9"/>
  <c r="O34" i="9" s="1"/>
  <c r="P37" i="9"/>
  <c r="O37" i="9"/>
  <c r="P36" i="9"/>
  <c r="O36" i="9"/>
  <c r="P35" i="9"/>
  <c r="O35" i="9"/>
  <c r="P33" i="9"/>
  <c r="O33" i="9"/>
  <c r="P32" i="9"/>
  <c r="P30" i="9" s="1"/>
  <c r="O32" i="9"/>
  <c r="O30" i="9" s="1"/>
  <c r="P31" i="9"/>
  <c r="O31" i="9"/>
  <c r="P25" i="9"/>
  <c r="O25" i="9"/>
  <c r="P24" i="9"/>
  <c r="O24" i="9"/>
  <c r="P23" i="9"/>
  <c r="P20" i="9" s="1"/>
  <c r="O23" i="9"/>
  <c r="O20" i="9" s="1"/>
  <c r="P22" i="9"/>
  <c r="O22" i="9"/>
  <c r="P21" i="9"/>
  <c r="O21" i="9"/>
  <c r="P19" i="9"/>
  <c r="O19" i="9"/>
  <c r="P18" i="9"/>
  <c r="O18" i="9"/>
  <c r="P44" i="9"/>
  <c r="P60" i="7"/>
  <c r="O60" i="7"/>
  <c r="P59" i="7"/>
  <c r="O59" i="7"/>
  <c r="P58" i="7"/>
  <c r="O58" i="7"/>
  <c r="O54" i="7" s="1"/>
  <c r="P57" i="7"/>
  <c r="P54" i="7" s="1"/>
  <c r="O57" i="7"/>
  <c r="P56" i="7"/>
  <c r="O56" i="7"/>
  <c r="P55" i="7"/>
  <c r="O55" i="7"/>
  <c r="P53" i="7"/>
  <c r="O53" i="7"/>
  <c r="P52" i="7"/>
  <c r="P48" i="7" s="1"/>
  <c r="O52" i="7"/>
  <c r="P51" i="7"/>
  <c r="O51" i="7"/>
  <c r="P50" i="7"/>
  <c r="O50" i="7"/>
  <c r="P49" i="7"/>
  <c r="O49" i="7"/>
  <c r="P47" i="7"/>
  <c r="O47" i="7"/>
  <c r="P46" i="7"/>
  <c r="O46" i="7"/>
  <c r="P45" i="7"/>
  <c r="O45" i="7"/>
  <c r="P43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P34" i="7" s="1"/>
  <c r="O35" i="7"/>
  <c r="O34" i="7" s="1"/>
  <c r="P33" i="7"/>
  <c r="P30" i="7" s="1"/>
  <c r="O33" i="7"/>
  <c r="O30" i="7" s="1"/>
  <c r="P32" i="7"/>
  <c r="O32" i="7"/>
  <c r="P31" i="7"/>
  <c r="O31" i="7"/>
  <c r="P25" i="7"/>
  <c r="O25" i="7"/>
  <c r="P24" i="7"/>
  <c r="P20" i="7" s="1"/>
  <c r="O24" i="7"/>
  <c r="P23" i="7"/>
  <c r="O23" i="7"/>
  <c r="P22" i="7"/>
  <c r="O22" i="7"/>
  <c r="P21" i="7"/>
  <c r="O21" i="7"/>
  <c r="P19" i="7"/>
  <c r="O19" i="7"/>
  <c r="P18" i="7"/>
  <c r="O18" i="7"/>
  <c r="O48" i="7"/>
  <c r="P44" i="7"/>
  <c r="O44" i="7"/>
  <c r="O20" i="7"/>
  <c r="P60" i="5"/>
  <c r="O60" i="5"/>
  <c r="P59" i="5"/>
  <c r="O59" i="5"/>
  <c r="P58" i="5"/>
  <c r="O58" i="5"/>
  <c r="P57" i="5"/>
  <c r="P54" i="5" s="1"/>
  <c r="O57" i="5"/>
  <c r="O54" i="5" s="1"/>
  <c r="P56" i="5"/>
  <c r="O56" i="5"/>
  <c r="P55" i="5"/>
  <c r="O55" i="5"/>
  <c r="P53" i="5"/>
  <c r="O53" i="5"/>
  <c r="P52" i="5"/>
  <c r="P48" i="5" s="1"/>
  <c r="O52" i="5"/>
  <c r="O48" i="5" s="1"/>
  <c r="P51" i="5"/>
  <c r="O51" i="5"/>
  <c r="P50" i="5"/>
  <c r="O50" i="5"/>
  <c r="P49" i="5"/>
  <c r="O49" i="5"/>
  <c r="P47" i="5"/>
  <c r="O47" i="5"/>
  <c r="P46" i="5"/>
  <c r="O46" i="5"/>
  <c r="P45" i="5"/>
  <c r="O45" i="5"/>
  <c r="P43" i="5"/>
  <c r="O43" i="5"/>
  <c r="P42" i="5"/>
  <c r="O42" i="5"/>
  <c r="P41" i="5"/>
  <c r="O41" i="5"/>
  <c r="P40" i="5"/>
  <c r="O40" i="5"/>
  <c r="P39" i="5"/>
  <c r="O39" i="5"/>
  <c r="P38" i="5"/>
  <c r="O38" i="5"/>
  <c r="P37" i="5"/>
  <c r="O37" i="5"/>
  <c r="P36" i="5"/>
  <c r="O36" i="5"/>
  <c r="P35" i="5"/>
  <c r="P34" i="5" s="1"/>
  <c r="O35" i="5"/>
  <c r="O34" i="5" s="1"/>
  <c r="P33" i="5"/>
  <c r="P30" i="5" s="1"/>
  <c r="O33" i="5"/>
  <c r="O30" i="5" s="1"/>
  <c r="P32" i="5"/>
  <c r="O32" i="5"/>
  <c r="P31" i="5"/>
  <c r="O31" i="5"/>
  <c r="P25" i="5"/>
  <c r="O25" i="5"/>
  <c r="P24" i="5"/>
  <c r="P20" i="5" s="1"/>
  <c r="O24" i="5"/>
  <c r="P23" i="5"/>
  <c r="O23" i="5"/>
  <c r="P22" i="5"/>
  <c r="O22" i="5"/>
  <c r="P21" i="5"/>
  <c r="O21" i="5"/>
  <c r="O20" i="5" s="1"/>
  <c r="P19" i="5"/>
  <c r="O19" i="5"/>
  <c r="P18" i="5"/>
  <c r="O18" i="5"/>
  <c r="P44" i="5"/>
  <c r="O44" i="5"/>
  <c r="P60" i="3"/>
  <c r="O60" i="3"/>
  <c r="P59" i="3"/>
  <c r="O59" i="3"/>
  <c r="P58" i="3"/>
  <c r="O58" i="3"/>
  <c r="P57" i="3"/>
  <c r="P54" i="3" s="1"/>
  <c r="O57" i="3"/>
  <c r="O54" i="3" s="1"/>
  <c r="P56" i="3"/>
  <c r="O56" i="3"/>
  <c r="P55" i="3"/>
  <c r="O55" i="3"/>
  <c r="P53" i="3"/>
  <c r="O53" i="3"/>
  <c r="P52" i="3"/>
  <c r="P48" i="3" s="1"/>
  <c r="O52" i="3"/>
  <c r="O48" i="3" s="1"/>
  <c r="P51" i="3"/>
  <c r="O51" i="3"/>
  <c r="P50" i="3"/>
  <c r="O50" i="3"/>
  <c r="P49" i="3"/>
  <c r="O49" i="3"/>
  <c r="P47" i="3"/>
  <c r="O47" i="3"/>
  <c r="P46" i="3"/>
  <c r="O46" i="3"/>
  <c r="P45" i="3"/>
  <c r="O45" i="3"/>
  <c r="P43" i="3"/>
  <c r="O43" i="3"/>
  <c r="P42" i="3"/>
  <c r="O42" i="3"/>
  <c r="P41" i="3"/>
  <c r="O41" i="3"/>
  <c r="P40" i="3"/>
  <c r="O40" i="3"/>
  <c r="P39" i="3"/>
  <c r="O39" i="3"/>
  <c r="P38" i="3"/>
  <c r="O38" i="3"/>
  <c r="O34" i="3" s="1"/>
  <c r="P37" i="3"/>
  <c r="O37" i="3"/>
  <c r="P36" i="3"/>
  <c r="O36" i="3"/>
  <c r="P35" i="3"/>
  <c r="P34" i="3" s="1"/>
  <c r="O35" i="3"/>
  <c r="P33" i="3"/>
  <c r="P30" i="3" s="1"/>
  <c r="O33" i="3"/>
  <c r="O30" i="3" s="1"/>
  <c r="P32" i="3"/>
  <c r="O32" i="3"/>
  <c r="P31" i="3"/>
  <c r="O31" i="3"/>
  <c r="P25" i="3"/>
  <c r="O25" i="3"/>
  <c r="P24" i="3"/>
  <c r="O24" i="3"/>
  <c r="O20" i="3" s="1"/>
  <c r="P23" i="3"/>
  <c r="O23" i="3"/>
  <c r="P22" i="3"/>
  <c r="O22" i="3"/>
  <c r="P21" i="3"/>
  <c r="P20" i="3" s="1"/>
  <c r="O21" i="3"/>
  <c r="P19" i="3"/>
  <c r="O19" i="3"/>
  <c r="P18" i="3"/>
  <c r="O18" i="3"/>
  <c r="P44" i="3"/>
  <c r="O44" i="3"/>
  <c r="P56" i="1"/>
  <c r="P57" i="1"/>
  <c r="P58" i="1"/>
  <c r="P59" i="1"/>
  <c r="P60" i="1"/>
  <c r="P50" i="1"/>
  <c r="P51" i="1"/>
  <c r="P52" i="1"/>
  <c r="P53" i="1"/>
  <c r="P49" i="1"/>
  <c r="P46" i="1"/>
  <c r="P47" i="1"/>
  <c r="P45" i="1"/>
  <c r="O62" i="1"/>
  <c r="O56" i="1"/>
  <c r="O57" i="1"/>
  <c r="O58" i="1"/>
  <c r="O59" i="1"/>
  <c r="O60" i="1"/>
  <c r="O53" i="1"/>
  <c r="O50" i="1"/>
  <c r="O51" i="1"/>
  <c r="O52" i="1"/>
  <c r="O49" i="1"/>
  <c r="O46" i="1"/>
  <c r="O47" i="1"/>
  <c r="O45" i="1"/>
  <c r="P22" i="1"/>
  <c r="P23" i="1"/>
  <c r="P24" i="1"/>
  <c r="O24" i="1"/>
  <c r="O23" i="1"/>
  <c r="O22" i="1"/>
  <c r="P21" i="1"/>
  <c r="O21" i="1"/>
  <c r="K82" i="2"/>
  <c r="J82" i="2"/>
  <c r="I82" i="2"/>
  <c r="K95" i="2"/>
  <c r="J95" i="2"/>
  <c r="I95" i="2"/>
  <c r="K111" i="2"/>
  <c r="J111" i="2"/>
  <c r="J123" i="2" s="1"/>
  <c r="I111" i="2"/>
  <c r="I123" i="2"/>
  <c r="K132" i="2"/>
  <c r="J132" i="2"/>
  <c r="I132" i="2"/>
  <c r="I143" i="2" s="1"/>
  <c r="K139" i="2"/>
  <c r="J139" i="2"/>
  <c r="I139" i="2"/>
  <c r="K51" i="2"/>
  <c r="J51" i="2"/>
  <c r="I51" i="2"/>
  <c r="K41" i="2"/>
  <c r="J41" i="2"/>
  <c r="I41" i="2"/>
  <c r="K31" i="2"/>
  <c r="J31" i="2"/>
  <c r="I31" i="2"/>
  <c r="K27" i="2"/>
  <c r="J27" i="2"/>
  <c r="I27" i="2"/>
  <c r="I61" i="2" s="1"/>
  <c r="K17" i="2"/>
  <c r="J17" i="2"/>
  <c r="I17" i="2"/>
  <c r="K14" i="2"/>
  <c r="J14" i="2"/>
  <c r="I14" i="2"/>
  <c r="K6" i="2"/>
  <c r="J6" i="2"/>
  <c r="I6" i="2"/>
  <c r="P18" i="1"/>
  <c r="J97" i="2" l="1"/>
  <c r="I97" i="2"/>
  <c r="J61" i="2"/>
  <c r="K61" i="2"/>
  <c r="K97" i="2"/>
  <c r="I145" i="2"/>
  <c r="J143" i="2"/>
  <c r="J145" i="2" s="1"/>
  <c r="AF6" i="11"/>
  <c r="AE6" i="11"/>
  <c r="AD6" i="11"/>
  <c r="AC6" i="11"/>
  <c r="AF6" i="9"/>
  <c r="AE6" i="9"/>
  <c r="AD6" i="9"/>
  <c r="AC6" i="9"/>
  <c r="AF6" i="7"/>
  <c r="AE6" i="7"/>
  <c r="AD6" i="7"/>
  <c r="AC6" i="7"/>
  <c r="AF6" i="5"/>
  <c r="AE6" i="5"/>
  <c r="AD6" i="5"/>
  <c r="AC6" i="5"/>
  <c r="AF6" i="3"/>
  <c r="AE6" i="3"/>
  <c r="AD6" i="3"/>
  <c r="AC6" i="3"/>
  <c r="AQ145" i="12" l="1"/>
  <c r="AO143" i="12"/>
  <c r="S143" i="12"/>
  <c r="AU139" i="12"/>
  <c r="AT139" i="12"/>
  <c r="AS139" i="12"/>
  <c r="AQ139" i="12"/>
  <c r="AP139" i="12"/>
  <c r="AO139" i="12"/>
  <c r="AM139" i="12"/>
  <c r="AL139" i="12"/>
  <c r="AK139" i="12"/>
  <c r="AI139" i="12"/>
  <c r="AH139" i="12"/>
  <c r="AG139" i="12"/>
  <c r="AE139" i="12"/>
  <c r="AD139" i="12"/>
  <c r="AC139" i="12"/>
  <c r="AA139" i="12"/>
  <c r="Z139" i="12"/>
  <c r="Y139" i="12"/>
  <c r="W139" i="12"/>
  <c r="V139" i="12"/>
  <c r="U139" i="12"/>
  <c r="S139" i="12"/>
  <c r="R139" i="12"/>
  <c r="Q139" i="12"/>
  <c r="O139" i="12"/>
  <c r="N139" i="12"/>
  <c r="M139" i="12"/>
  <c r="K139" i="12"/>
  <c r="J139" i="12"/>
  <c r="I139" i="12"/>
  <c r="AU132" i="12"/>
  <c r="AU143" i="12" s="1"/>
  <c r="AT132" i="12"/>
  <c r="AT143" i="12" s="1"/>
  <c r="AS132" i="12"/>
  <c r="AS143" i="12" s="1"/>
  <c r="AQ132" i="12"/>
  <c r="AQ143" i="12" s="1"/>
  <c r="AP132" i="12"/>
  <c r="AP143" i="12" s="1"/>
  <c r="AO132" i="12"/>
  <c r="AM132" i="12"/>
  <c r="AM143" i="12" s="1"/>
  <c r="AL132" i="12"/>
  <c r="AL143" i="12" s="1"/>
  <c r="AK132" i="12"/>
  <c r="AK143" i="12" s="1"/>
  <c r="AI132" i="12"/>
  <c r="AI143" i="12" s="1"/>
  <c r="AH132" i="12"/>
  <c r="AH143" i="12" s="1"/>
  <c r="AG132" i="12"/>
  <c r="AG143" i="12" s="1"/>
  <c r="AE132" i="12"/>
  <c r="AE143" i="12" s="1"/>
  <c r="AD132" i="12"/>
  <c r="AD143" i="12" s="1"/>
  <c r="AC132" i="12"/>
  <c r="AC143" i="12" s="1"/>
  <c r="AA132" i="12"/>
  <c r="AA143" i="12" s="1"/>
  <c r="Z132" i="12"/>
  <c r="Z143" i="12" s="1"/>
  <c r="Y132" i="12"/>
  <c r="Y143" i="12" s="1"/>
  <c r="W132" i="12"/>
  <c r="W143" i="12" s="1"/>
  <c r="V132" i="12"/>
  <c r="V143" i="12" s="1"/>
  <c r="V145" i="12" s="1"/>
  <c r="U132" i="12"/>
  <c r="U143" i="12" s="1"/>
  <c r="S132" i="12"/>
  <c r="R132" i="12"/>
  <c r="R143" i="12" s="1"/>
  <c r="Q132" i="12"/>
  <c r="Q143" i="12" s="1"/>
  <c r="O132" i="12"/>
  <c r="O143" i="12" s="1"/>
  <c r="N132" i="12"/>
  <c r="N143" i="12" s="1"/>
  <c r="M132" i="12"/>
  <c r="M143" i="12" s="1"/>
  <c r="K132" i="12"/>
  <c r="K143" i="12" s="1"/>
  <c r="J132" i="12"/>
  <c r="J143" i="12" s="1"/>
  <c r="I132" i="12"/>
  <c r="I143" i="12" s="1"/>
  <c r="AU127" i="12"/>
  <c r="AT127" i="12"/>
  <c r="AS127" i="12"/>
  <c r="AQ127" i="12"/>
  <c r="AP127" i="12"/>
  <c r="AO127" i="12"/>
  <c r="AM127" i="12"/>
  <c r="AL127" i="12"/>
  <c r="AK127" i="12"/>
  <c r="AI127" i="12"/>
  <c r="AH127" i="12"/>
  <c r="AG127" i="12"/>
  <c r="AE127" i="12"/>
  <c r="AD127" i="12"/>
  <c r="AC127" i="12"/>
  <c r="AA127" i="12"/>
  <c r="Z127" i="12"/>
  <c r="Y127" i="12"/>
  <c r="W127" i="12"/>
  <c r="V127" i="12"/>
  <c r="U127" i="12"/>
  <c r="S127" i="12"/>
  <c r="R127" i="12"/>
  <c r="Q127" i="12"/>
  <c r="O127" i="12"/>
  <c r="N127" i="12"/>
  <c r="M127" i="12"/>
  <c r="K127" i="12"/>
  <c r="J127" i="12"/>
  <c r="I127" i="12"/>
  <c r="AU121" i="12"/>
  <c r="AU123" i="12" s="1"/>
  <c r="AT121" i="12"/>
  <c r="AS121" i="12"/>
  <c r="AS123" i="12" s="1"/>
  <c r="AQ121" i="12"/>
  <c r="AQ123" i="12" s="1"/>
  <c r="AP121" i="12"/>
  <c r="AP123" i="12" s="1"/>
  <c r="AO121" i="12"/>
  <c r="AM121" i="12"/>
  <c r="AM123" i="12" s="1"/>
  <c r="AL121" i="12"/>
  <c r="AL123" i="12" s="1"/>
  <c r="AK121" i="12"/>
  <c r="AK123" i="12" s="1"/>
  <c r="AI121" i="12"/>
  <c r="AH121" i="12"/>
  <c r="AH123" i="12" s="1"/>
  <c r="AG121" i="12"/>
  <c r="AG123" i="12" s="1"/>
  <c r="AE121" i="12"/>
  <c r="AE123" i="12" s="1"/>
  <c r="AD121" i="12"/>
  <c r="AC121" i="12"/>
  <c r="AC123" i="12" s="1"/>
  <c r="AA121" i="12"/>
  <c r="AA123" i="12" s="1"/>
  <c r="Z121" i="12"/>
  <c r="Z123" i="12" s="1"/>
  <c r="Y121" i="12"/>
  <c r="W121" i="12"/>
  <c r="W123" i="12" s="1"/>
  <c r="V121" i="12"/>
  <c r="V123" i="12" s="1"/>
  <c r="U121" i="12"/>
  <c r="U123" i="12" s="1"/>
  <c r="S121" i="12"/>
  <c r="R121" i="12"/>
  <c r="R123" i="12" s="1"/>
  <c r="Q121" i="12"/>
  <c r="Q123" i="12" s="1"/>
  <c r="O121" i="12"/>
  <c r="O123" i="12" s="1"/>
  <c r="N121" i="12"/>
  <c r="M121" i="12"/>
  <c r="M123" i="12" s="1"/>
  <c r="K121" i="12"/>
  <c r="K123" i="12" s="1"/>
  <c r="J121" i="12"/>
  <c r="J123" i="12" s="1"/>
  <c r="I121" i="12"/>
  <c r="AU111" i="12"/>
  <c r="AT111" i="12"/>
  <c r="AT123" i="12" s="1"/>
  <c r="AS111" i="12"/>
  <c r="AQ111" i="12"/>
  <c r="AP111" i="12"/>
  <c r="AO111" i="12"/>
  <c r="AO123" i="12" s="1"/>
  <c r="AM111" i="12"/>
  <c r="AL111" i="12"/>
  <c r="AK111" i="12"/>
  <c r="AI111" i="12"/>
  <c r="AI123" i="12" s="1"/>
  <c r="AH111" i="12"/>
  <c r="AG111" i="12"/>
  <c r="AE111" i="12"/>
  <c r="AD111" i="12"/>
  <c r="AD123" i="12" s="1"/>
  <c r="AC111" i="12"/>
  <c r="AA111" i="12"/>
  <c r="Z111" i="12"/>
  <c r="Y111" i="12"/>
  <c r="Y123" i="12" s="1"/>
  <c r="W111" i="12"/>
  <c r="V111" i="12"/>
  <c r="U111" i="12"/>
  <c r="S111" i="12"/>
  <c r="S123" i="12" s="1"/>
  <c r="R111" i="12"/>
  <c r="Q111" i="12"/>
  <c r="O111" i="12"/>
  <c r="N111" i="12"/>
  <c r="N123" i="12" s="1"/>
  <c r="M111" i="12"/>
  <c r="K111" i="12"/>
  <c r="J111" i="12"/>
  <c r="I111" i="12"/>
  <c r="I123" i="12" s="1"/>
  <c r="AA97" i="12"/>
  <c r="AA148" i="12" s="1"/>
  <c r="AU95" i="12"/>
  <c r="AU97" i="12" s="1"/>
  <c r="AU148" i="12" s="1"/>
  <c r="AT95" i="12"/>
  <c r="AT97" i="12" s="1"/>
  <c r="AS95" i="12"/>
  <c r="AS97" i="12" s="1"/>
  <c r="AS148" i="12" s="1"/>
  <c r="AQ95" i="12"/>
  <c r="AP95" i="12"/>
  <c r="AP97" i="12" s="1"/>
  <c r="AP148" i="12" s="1"/>
  <c r="AO95" i="12"/>
  <c r="AO97" i="12" s="1"/>
  <c r="AM95" i="12"/>
  <c r="AM97" i="12" s="1"/>
  <c r="AM148" i="12" s="1"/>
  <c r="AL95" i="12"/>
  <c r="AK95" i="12"/>
  <c r="AK97" i="12" s="1"/>
  <c r="AK148" i="12" s="1"/>
  <c r="AI95" i="12"/>
  <c r="AI97" i="12" s="1"/>
  <c r="AH95" i="12"/>
  <c r="AH97" i="12" s="1"/>
  <c r="AH148" i="12" s="1"/>
  <c r="AG95" i="12"/>
  <c r="AE95" i="12"/>
  <c r="AE97" i="12" s="1"/>
  <c r="AE148" i="12" s="1"/>
  <c r="AD95" i="12"/>
  <c r="AD97" i="12" s="1"/>
  <c r="AC95" i="12"/>
  <c r="AC97" i="12" s="1"/>
  <c r="AC148" i="12" s="1"/>
  <c r="AA95" i="12"/>
  <c r="Z95" i="12"/>
  <c r="Z97" i="12" s="1"/>
  <c r="Z148" i="12" s="1"/>
  <c r="Y95" i="12"/>
  <c r="Y97" i="12" s="1"/>
  <c r="W95" i="12"/>
  <c r="W97" i="12" s="1"/>
  <c r="W148" i="12" s="1"/>
  <c r="V95" i="12"/>
  <c r="U95" i="12"/>
  <c r="U97" i="12" s="1"/>
  <c r="U148" i="12" s="1"/>
  <c r="S95" i="12"/>
  <c r="S97" i="12" s="1"/>
  <c r="R95" i="12"/>
  <c r="R97" i="12" s="1"/>
  <c r="R148" i="12" s="1"/>
  <c r="Q95" i="12"/>
  <c r="O95" i="12"/>
  <c r="O97" i="12" s="1"/>
  <c r="O148" i="12" s="1"/>
  <c r="N95" i="12"/>
  <c r="N97" i="12" s="1"/>
  <c r="M95" i="12"/>
  <c r="M97" i="12" s="1"/>
  <c r="M148" i="12" s="1"/>
  <c r="K95" i="12"/>
  <c r="J95" i="12"/>
  <c r="J97" i="12" s="1"/>
  <c r="J148" i="12" s="1"/>
  <c r="I95" i="12"/>
  <c r="I97" i="12" s="1"/>
  <c r="AU82" i="12"/>
  <c r="AT82" i="12"/>
  <c r="AS82" i="12"/>
  <c r="AQ82" i="12"/>
  <c r="AQ97" i="12" s="1"/>
  <c r="AP82" i="12"/>
  <c r="AO82" i="12"/>
  <c r="AM82" i="12"/>
  <c r="AL82" i="12"/>
  <c r="AL97" i="12" s="1"/>
  <c r="AK82" i="12"/>
  <c r="AI82" i="12"/>
  <c r="AH82" i="12"/>
  <c r="AG82" i="12"/>
  <c r="AG97" i="12" s="1"/>
  <c r="AE82" i="12"/>
  <c r="AD82" i="12"/>
  <c r="AC82" i="12"/>
  <c r="AA82" i="12"/>
  <c r="Z82" i="12"/>
  <c r="Y82" i="12"/>
  <c r="W82" i="12"/>
  <c r="V82" i="12"/>
  <c r="V97" i="12" s="1"/>
  <c r="U82" i="12"/>
  <c r="S82" i="12"/>
  <c r="R82" i="12"/>
  <c r="Q82" i="12"/>
  <c r="Q97" i="12" s="1"/>
  <c r="O82" i="12"/>
  <c r="N82" i="12"/>
  <c r="M82" i="12"/>
  <c r="K82" i="12"/>
  <c r="K97" i="12" s="1"/>
  <c r="J82" i="12"/>
  <c r="I82" i="12"/>
  <c r="AS69" i="12"/>
  <c r="AO69" i="12"/>
  <c r="AK69" i="12"/>
  <c r="AG69" i="12"/>
  <c r="AC69" i="12"/>
  <c r="Y69" i="12"/>
  <c r="U69" i="12"/>
  <c r="Q69" i="12"/>
  <c r="M69" i="12"/>
  <c r="I69" i="12"/>
  <c r="AU58" i="12"/>
  <c r="AT58" i="12"/>
  <c r="AS58" i="12"/>
  <c r="AQ58" i="12"/>
  <c r="AP58" i="12"/>
  <c r="AO58" i="12"/>
  <c r="AM58" i="12"/>
  <c r="AL58" i="12"/>
  <c r="AK58" i="12"/>
  <c r="AI58" i="12"/>
  <c r="AH58" i="12"/>
  <c r="AG58" i="12"/>
  <c r="AE58" i="12"/>
  <c r="AD58" i="12"/>
  <c r="AC58" i="12"/>
  <c r="AA58" i="12"/>
  <c r="Z58" i="12"/>
  <c r="Y58" i="12"/>
  <c r="W58" i="12"/>
  <c r="V58" i="12"/>
  <c r="U58" i="12"/>
  <c r="S58" i="12"/>
  <c r="R58" i="12"/>
  <c r="Q58" i="12"/>
  <c r="O58" i="12"/>
  <c r="N58" i="12"/>
  <c r="M58" i="12"/>
  <c r="K58" i="12"/>
  <c r="J58" i="12"/>
  <c r="I58" i="12"/>
  <c r="AU51" i="12"/>
  <c r="AT51" i="12"/>
  <c r="AS51" i="12"/>
  <c r="AQ51" i="12"/>
  <c r="AP51" i="12"/>
  <c r="AO51" i="12"/>
  <c r="AM51" i="12"/>
  <c r="AL51" i="12"/>
  <c r="AK51" i="12"/>
  <c r="AI51" i="12"/>
  <c r="AH51" i="12"/>
  <c r="AG51" i="12"/>
  <c r="AE51" i="12"/>
  <c r="AD51" i="12"/>
  <c r="AC51" i="12"/>
  <c r="AA51" i="12"/>
  <c r="Z51" i="12"/>
  <c r="Y51" i="12"/>
  <c r="W51" i="12"/>
  <c r="V51" i="12"/>
  <c r="U51" i="12"/>
  <c r="S51" i="12"/>
  <c r="R51" i="12"/>
  <c r="Q51" i="12"/>
  <c r="O51" i="12"/>
  <c r="N51" i="12"/>
  <c r="M51" i="12"/>
  <c r="K51" i="12"/>
  <c r="J51" i="12"/>
  <c r="I51" i="12"/>
  <c r="AU45" i="12"/>
  <c r="AT45" i="12"/>
  <c r="AS45" i="12"/>
  <c r="AQ45" i="12"/>
  <c r="AP45" i="12"/>
  <c r="AO45" i="12"/>
  <c r="AM45" i="12"/>
  <c r="AL45" i="12"/>
  <c r="AK45" i="12"/>
  <c r="AI45" i="12"/>
  <c r="AH45" i="12"/>
  <c r="AG45" i="12"/>
  <c r="AE45" i="12"/>
  <c r="AD45" i="12"/>
  <c r="AC45" i="12"/>
  <c r="AA45" i="12"/>
  <c r="Z45" i="12"/>
  <c r="Y45" i="12"/>
  <c r="W45" i="12"/>
  <c r="V45" i="12"/>
  <c r="U45" i="12"/>
  <c r="S45" i="12"/>
  <c r="R45" i="12"/>
  <c r="Q45" i="12"/>
  <c r="O45" i="12"/>
  <c r="N45" i="12"/>
  <c r="M45" i="12"/>
  <c r="K45" i="12"/>
  <c r="J45" i="12"/>
  <c r="I45" i="12"/>
  <c r="AU41" i="12"/>
  <c r="AT41" i="12"/>
  <c r="AS41" i="12"/>
  <c r="AQ41" i="12"/>
  <c r="AP41" i="12"/>
  <c r="AO41" i="12"/>
  <c r="AM41" i="12"/>
  <c r="AL41" i="12"/>
  <c r="AK41" i="12"/>
  <c r="AI41" i="12"/>
  <c r="AH41" i="12"/>
  <c r="AG41" i="12"/>
  <c r="AE41" i="12"/>
  <c r="AD41" i="12"/>
  <c r="AC41" i="12"/>
  <c r="AA41" i="12"/>
  <c r="Z41" i="12"/>
  <c r="Y41" i="12"/>
  <c r="W41" i="12"/>
  <c r="V41" i="12"/>
  <c r="U41" i="12"/>
  <c r="S41" i="12"/>
  <c r="R41" i="12"/>
  <c r="Q41" i="12"/>
  <c r="O41" i="12"/>
  <c r="N41" i="12"/>
  <c r="M41" i="12"/>
  <c r="K41" i="12"/>
  <c r="J41" i="12"/>
  <c r="I41" i="12"/>
  <c r="AU31" i="12"/>
  <c r="AT31" i="12"/>
  <c r="AS31" i="12"/>
  <c r="AQ31" i="12"/>
  <c r="AP31" i="12"/>
  <c r="AO31" i="12"/>
  <c r="AM31" i="12"/>
  <c r="AL31" i="12"/>
  <c r="AK31" i="12"/>
  <c r="AI31" i="12"/>
  <c r="AH31" i="12"/>
  <c r="AG31" i="12"/>
  <c r="AE31" i="12"/>
  <c r="AD31" i="12"/>
  <c r="AC31" i="12"/>
  <c r="AA31" i="12"/>
  <c r="Z31" i="12"/>
  <c r="Y31" i="12"/>
  <c r="W31" i="12"/>
  <c r="V31" i="12"/>
  <c r="U31" i="12"/>
  <c r="S31" i="12"/>
  <c r="R31" i="12"/>
  <c r="Q31" i="12"/>
  <c r="O31" i="12"/>
  <c r="N31" i="12"/>
  <c r="M31" i="12"/>
  <c r="K31" i="12"/>
  <c r="J31" i="12"/>
  <c r="I31" i="12"/>
  <c r="AU27" i="12"/>
  <c r="AU61" i="12" s="1"/>
  <c r="AT27" i="12"/>
  <c r="AT61" i="12" s="1"/>
  <c r="AS27" i="12"/>
  <c r="AS61" i="12" s="1"/>
  <c r="AQ27" i="12"/>
  <c r="AP27" i="12"/>
  <c r="AP61" i="12" s="1"/>
  <c r="AO27" i="12"/>
  <c r="AO61" i="12" s="1"/>
  <c r="AM27" i="12"/>
  <c r="AM61" i="12" s="1"/>
  <c r="AL27" i="12"/>
  <c r="AK27" i="12"/>
  <c r="AK61" i="12" s="1"/>
  <c r="AI27" i="12"/>
  <c r="AI61" i="12" s="1"/>
  <c r="AH27" i="12"/>
  <c r="AH61" i="12" s="1"/>
  <c r="AG27" i="12"/>
  <c r="AE27" i="12"/>
  <c r="AE61" i="12" s="1"/>
  <c r="AD27" i="12"/>
  <c r="AD61" i="12" s="1"/>
  <c r="AC27" i="12"/>
  <c r="AC61" i="12" s="1"/>
  <c r="AA27" i="12"/>
  <c r="Z27" i="12"/>
  <c r="Z61" i="12" s="1"/>
  <c r="Y27" i="12"/>
  <c r="Y61" i="12" s="1"/>
  <c r="W27" i="12"/>
  <c r="W61" i="12" s="1"/>
  <c r="V27" i="12"/>
  <c r="U27" i="12"/>
  <c r="U61" i="12" s="1"/>
  <c r="S27" i="12"/>
  <c r="S61" i="12" s="1"/>
  <c r="R27" i="12"/>
  <c r="R61" i="12" s="1"/>
  <c r="Q27" i="12"/>
  <c r="O27" i="12"/>
  <c r="O61" i="12" s="1"/>
  <c r="N27" i="12"/>
  <c r="N61" i="12" s="1"/>
  <c r="M27" i="12"/>
  <c r="M61" i="12" s="1"/>
  <c r="K27" i="12"/>
  <c r="J27" i="12"/>
  <c r="J61" i="12" s="1"/>
  <c r="I27" i="12"/>
  <c r="I61" i="12" s="1"/>
  <c r="AA24" i="12"/>
  <c r="AU17" i="12"/>
  <c r="AT17" i="12"/>
  <c r="AS17" i="12"/>
  <c r="AQ17" i="12"/>
  <c r="AP17" i="12"/>
  <c r="AO17" i="12"/>
  <c r="AM17" i="12"/>
  <c r="AL17" i="12"/>
  <c r="AK17" i="12"/>
  <c r="AI17" i="12"/>
  <c r="AH17" i="12"/>
  <c r="AG17" i="12"/>
  <c r="AE17" i="12"/>
  <c r="AD17" i="12"/>
  <c r="AC17" i="12"/>
  <c r="AA17" i="12"/>
  <c r="Z17" i="12"/>
  <c r="Y17" i="12"/>
  <c r="W17" i="12"/>
  <c r="V17" i="12"/>
  <c r="U17" i="12"/>
  <c r="S17" i="12"/>
  <c r="R17" i="12"/>
  <c r="Q17" i="12"/>
  <c r="O17" i="12"/>
  <c r="N17" i="12"/>
  <c r="M17" i="12"/>
  <c r="K17" i="12"/>
  <c r="J17" i="12"/>
  <c r="I17" i="12"/>
  <c r="AU14" i="12"/>
  <c r="AT14" i="12"/>
  <c r="AS14" i="12"/>
  <c r="AQ14" i="12"/>
  <c r="AQ24" i="12" s="1"/>
  <c r="AP14" i="12"/>
  <c r="AO14" i="12"/>
  <c r="AM14" i="12"/>
  <c r="AL14" i="12"/>
  <c r="AL24" i="12" s="1"/>
  <c r="AK14" i="12"/>
  <c r="AI14" i="12"/>
  <c r="AH14" i="12"/>
  <c r="AG14" i="12"/>
  <c r="AG24" i="12" s="1"/>
  <c r="AE14" i="12"/>
  <c r="AD14" i="12"/>
  <c r="AC14" i="12"/>
  <c r="AA14" i="12"/>
  <c r="Z14" i="12"/>
  <c r="Y14" i="12"/>
  <c r="W14" i="12"/>
  <c r="V14" i="12"/>
  <c r="V24" i="12" s="1"/>
  <c r="U14" i="12"/>
  <c r="S14" i="12"/>
  <c r="R14" i="12"/>
  <c r="Q14" i="12"/>
  <c r="Q24" i="12" s="1"/>
  <c r="O14" i="12"/>
  <c r="N14" i="12"/>
  <c r="M14" i="12"/>
  <c r="K14" i="12"/>
  <c r="K24" i="12" s="1"/>
  <c r="J14" i="12"/>
  <c r="I14" i="12"/>
  <c r="AU6" i="12"/>
  <c r="AU24" i="12" s="1"/>
  <c r="AU63" i="12" s="1"/>
  <c r="AU147" i="12" s="1"/>
  <c r="AT6" i="12"/>
  <c r="AT24" i="12" s="1"/>
  <c r="AS6" i="12"/>
  <c r="AS24" i="12" s="1"/>
  <c r="AS63" i="12" s="1"/>
  <c r="AS147" i="12" s="1"/>
  <c r="AQ6" i="12"/>
  <c r="AP6" i="12"/>
  <c r="AP24" i="12" s="1"/>
  <c r="AP63" i="12" s="1"/>
  <c r="AP147" i="12" s="1"/>
  <c r="AO6" i="12"/>
  <c r="AO24" i="12" s="1"/>
  <c r="AM6" i="12"/>
  <c r="AM24" i="12" s="1"/>
  <c r="AM63" i="12" s="1"/>
  <c r="AM147" i="12" s="1"/>
  <c r="AL6" i="12"/>
  <c r="AK6" i="12"/>
  <c r="AK24" i="12" s="1"/>
  <c r="AK63" i="12" s="1"/>
  <c r="AK147" i="12" s="1"/>
  <c r="AI6" i="12"/>
  <c r="AI24" i="12" s="1"/>
  <c r="AH6" i="12"/>
  <c r="AH24" i="12" s="1"/>
  <c r="AH63" i="12" s="1"/>
  <c r="AH147" i="12" s="1"/>
  <c r="AG6" i="12"/>
  <c r="AE6" i="12"/>
  <c r="AE24" i="12" s="1"/>
  <c r="AE63" i="12" s="1"/>
  <c r="AE147" i="12" s="1"/>
  <c r="AD6" i="12"/>
  <c r="AD24" i="12" s="1"/>
  <c r="AC6" i="12"/>
  <c r="AC24" i="12" s="1"/>
  <c r="AC63" i="12" s="1"/>
  <c r="AC147" i="12" s="1"/>
  <c r="AA6" i="12"/>
  <c r="Z6" i="12"/>
  <c r="Z24" i="12" s="1"/>
  <c r="Z63" i="12" s="1"/>
  <c r="Z147" i="12" s="1"/>
  <c r="Y6" i="12"/>
  <c r="Y24" i="12" s="1"/>
  <c r="W6" i="12"/>
  <c r="W24" i="12" s="1"/>
  <c r="W63" i="12" s="1"/>
  <c r="W147" i="12" s="1"/>
  <c r="V6" i="12"/>
  <c r="U6" i="12"/>
  <c r="U24" i="12" s="1"/>
  <c r="U63" i="12" s="1"/>
  <c r="U147" i="12" s="1"/>
  <c r="S6" i="12"/>
  <c r="S24" i="12" s="1"/>
  <c r="R6" i="12"/>
  <c r="R24" i="12" s="1"/>
  <c r="R63" i="12" s="1"/>
  <c r="R147" i="12" s="1"/>
  <c r="Q6" i="12"/>
  <c r="O6" i="12"/>
  <c r="O24" i="12" s="1"/>
  <c r="O63" i="12" s="1"/>
  <c r="O147" i="12" s="1"/>
  <c r="N6" i="12"/>
  <c r="N24" i="12" s="1"/>
  <c r="M6" i="12"/>
  <c r="M24" i="12" s="1"/>
  <c r="M63" i="12" s="1"/>
  <c r="M147" i="12" s="1"/>
  <c r="K6" i="12"/>
  <c r="J6" i="12"/>
  <c r="J24" i="12" s="1"/>
  <c r="J63" i="12" s="1"/>
  <c r="J147" i="12" s="1"/>
  <c r="I6" i="12"/>
  <c r="I24" i="12" s="1"/>
  <c r="AQ145" i="10"/>
  <c r="AO143" i="10"/>
  <c r="S143" i="10"/>
  <c r="AU139" i="10"/>
  <c r="AT139" i="10"/>
  <c r="AS139" i="10"/>
  <c r="AQ139" i="10"/>
  <c r="AP139" i="10"/>
  <c r="AO139" i="10"/>
  <c r="AM139" i="10"/>
  <c r="AL139" i="10"/>
  <c r="AK139" i="10"/>
  <c r="AI139" i="10"/>
  <c r="AH139" i="10"/>
  <c r="AG139" i="10"/>
  <c r="AE139" i="10"/>
  <c r="AD139" i="10"/>
  <c r="AC139" i="10"/>
  <c r="AA139" i="10"/>
  <c r="Z139" i="10"/>
  <c r="Y139" i="10"/>
  <c r="W139" i="10"/>
  <c r="V139" i="10"/>
  <c r="U139" i="10"/>
  <c r="S139" i="10"/>
  <c r="R139" i="10"/>
  <c r="Q139" i="10"/>
  <c r="O139" i="10"/>
  <c r="N139" i="10"/>
  <c r="M139" i="10"/>
  <c r="K139" i="10"/>
  <c r="J139" i="10"/>
  <c r="I139" i="10"/>
  <c r="AU132" i="10"/>
  <c r="AU143" i="10" s="1"/>
  <c r="AT132" i="10"/>
  <c r="AT143" i="10" s="1"/>
  <c r="AS132" i="10"/>
  <c r="AS143" i="10" s="1"/>
  <c r="AQ132" i="10"/>
  <c r="AQ143" i="10" s="1"/>
  <c r="AP132" i="10"/>
  <c r="AP143" i="10" s="1"/>
  <c r="AO132" i="10"/>
  <c r="AM132" i="10"/>
  <c r="AM143" i="10" s="1"/>
  <c r="AL132" i="10"/>
  <c r="AL143" i="10" s="1"/>
  <c r="AK132" i="10"/>
  <c r="AK143" i="10" s="1"/>
  <c r="AI132" i="10"/>
  <c r="AI143" i="10" s="1"/>
  <c r="AH132" i="10"/>
  <c r="AH143" i="10" s="1"/>
  <c r="AG132" i="10"/>
  <c r="AG143" i="10" s="1"/>
  <c r="AE132" i="10"/>
  <c r="AE143" i="10" s="1"/>
  <c r="AD132" i="10"/>
  <c r="AD143" i="10" s="1"/>
  <c r="AC132" i="10"/>
  <c r="AC143" i="10" s="1"/>
  <c r="AA132" i="10"/>
  <c r="AA143" i="10" s="1"/>
  <c r="Z132" i="10"/>
  <c r="Z143" i="10" s="1"/>
  <c r="Y132" i="10"/>
  <c r="Y143" i="10" s="1"/>
  <c r="W132" i="10"/>
  <c r="W143" i="10" s="1"/>
  <c r="V132" i="10"/>
  <c r="V143" i="10" s="1"/>
  <c r="V145" i="10" s="1"/>
  <c r="U132" i="10"/>
  <c r="U143" i="10" s="1"/>
  <c r="S132" i="10"/>
  <c r="R132" i="10"/>
  <c r="R143" i="10" s="1"/>
  <c r="Q132" i="10"/>
  <c r="Q143" i="10" s="1"/>
  <c r="O132" i="10"/>
  <c r="O143" i="10" s="1"/>
  <c r="N132" i="10"/>
  <c r="N143" i="10" s="1"/>
  <c r="M132" i="10"/>
  <c r="M143" i="10" s="1"/>
  <c r="K132" i="10"/>
  <c r="K143" i="10" s="1"/>
  <c r="J132" i="10"/>
  <c r="J143" i="10" s="1"/>
  <c r="I132" i="10"/>
  <c r="I143" i="10" s="1"/>
  <c r="AU127" i="10"/>
  <c r="AT127" i="10"/>
  <c r="AS127" i="10"/>
  <c r="AQ127" i="10"/>
  <c r="AP127" i="10"/>
  <c r="AO127" i="10"/>
  <c r="AM127" i="10"/>
  <c r="AL127" i="10"/>
  <c r="AK127" i="10"/>
  <c r="AI127" i="10"/>
  <c r="AH127" i="10"/>
  <c r="AG127" i="10"/>
  <c r="AE127" i="10"/>
  <c r="AD127" i="10"/>
  <c r="AC127" i="10"/>
  <c r="AA127" i="10"/>
  <c r="Z127" i="10"/>
  <c r="Y127" i="10"/>
  <c r="W127" i="10"/>
  <c r="V127" i="10"/>
  <c r="U127" i="10"/>
  <c r="S127" i="10"/>
  <c r="R127" i="10"/>
  <c r="Q127" i="10"/>
  <c r="O127" i="10"/>
  <c r="N127" i="10"/>
  <c r="M127" i="10"/>
  <c r="K127" i="10"/>
  <c r="J127" i="10"/>
  <c r="I127" i="10"/>
  <c r="AU121" i="10"/>
  <c r="AU123" i="10" s="1"/>
  <c r="AT121" i="10"/>
  <c r="AS121" i="10"/>
  <c r="AS123" i="10" s="1"/>
  <c r="AQ121" i="10"/>
  <c r="AQ123" i="10" s="1"/>
  <c r="AP121" i="10"/>
  <c r="AP123" i="10" s="1"/>
  <c r="AO121" i="10"/>
  <c r="AM121" i="10"/>
  <c r="AM123" i="10" s="1"/>
  <c r="AL121" i="10"/>
  <c r="AL123" i="10" s="1"/>
  <c r="AK121" i="10"/>
  <c r="AK123" i="10" s="1"/>
  <c r="AI121" i="10"/>
  <c r="AH121" i="10"/>
  <c r="AH123" i="10" s="1"/>
  <c r="AG121" i="10"/>
  <c r="AG123" i="10" s="1"/>
  <c r="AE121" i="10"/>
  <c r="AE123" i="10" s="1"/>
  <c r="AD121" i="10"/>
  <c r="AC121" i="10"/>
  <c r="AC123" i="10" s="1"/>
  <c r="AA121" i="10"/>
  <c r="AA123" i="10" s="1"/>
  <c r="Z121" i="10"/>
  <c r="Z123" i="10" s="1"/>
  <c r="Y121" i="10"/>
  <c r="W121" i="10"/>
  <c r="W123" i="10" s="1"/>
  <c r="V121" i="10"/>
  <c r="V123" i="10" s="1"/>
  <c r="U121" i="10"/>
  <c r="U123" i="10" s="1"/>
  <c r="S121" i="10"/>
  <c r="R121" i="10"/>
  <c r="R123" i="10" s="1"/>
  <c r="Q121" i="10"/>
  <c r="Q123" i="10" s="1"/>
  <c r="O121" i="10"/>
  <c r="O123" i="10" s="1"/>
  <c r="N121" i="10"/>
  <c r="M121" i="10"/>
  <c r="M123" i="10" s="1"/>
  <c r="K121" i="10"/>
  <c r="K123" i="10" s="1"/>
  <c r="J121" i="10"/>
  <c r="J123" i="10" s="1"/>
  <c r="I121" i="10"/>
  <c r="AU111" i="10"/>
  <c r="AT111" i="10"/>
  <c r="AT123" i="10" s="1"/>
  <c r="AS111" i="10"/>
  <c r="AQ111" i="10"/>
  <c r="AP111" i="10"/>
  <c r="AO111" i="10"/>
  <c r="AO123" i="10" s="1"/>
  <c r="AM111" i="10"/>
  <c r="AL111" i="10"/>
  <c r="AK111" i="10"/>
  <c r="AI111" i="10"/>
  <c r="AI123" i="10" s="1"/>
  <c r="AH111" i="10"/>
  <c r="AG111" i="10"/>
  <c r="AE111" i="10"/>
  <c r="AD111" i="10"/>
  <c r="AD123" i="10" s="1"/>
  <c r="AC111" i="10"/>
  <c r="AA111" i="10"/>
  <c r="Z111" i="10"/>
  <c r="Y111" i="10"/>
  <c r="Y123" i="10" s="1"/>
  <c r="W111" i="10"/>
  <c r="V111" i="10"/>
  <c r="U111" i="10"/>
  <c r="S111" i="10"/>
  <c r="S123" i="10" s="1"/>
  <c r="R111" i="10"/>
  <c r="Q111" i="10"/>
  <c r="O111" i="10"/>
  <c r="N111" i="10"/>
  <c r="N123" i="10" s="1"/>
  <c r="M111" i="10"/>
  <c r="K111" i="10"/>
  <c r="J111" i="10"/>
  <c r="I111" i="10"/>
  <c r="I123" i="10" s="1"/>
  <c r="AA97" i="10"/>
  <c r="AA148" i="10" s="1"/>
  <c r="AU95" i="10"/>
  <c r="AU97" i="10" s="1"/>
  <c r="AU148" i="10" s="1"/>
  <c r="AT95" i="10"/>
  <c r="AT97" i="10" s="1"/>
  <c r="AS95" i="10"/>
  <c r="AS97" i="10" s="1"/>
  <c r="AS148" i="10" s="1"/>
  <c r="AQ95" i="10"/>
  <c r="AP95" i="10"/>
  <c r="AP97" i="10" s="1"/>
  <c r="AP148" i="10" s="1"/>
  <c r="AO95" i="10"/>
  <c r="AO97" i="10" s="1"/>
  <c r="AM95" i="10"/>
  <c r="AM97" i="10" s="1"/>
  <c r="AM148" i="10" s="1"/>
  <c r="AL95" i="10"/>
  <c r="AK95" i="10"/>
  <c r="AK97" i="10" s="1"/>
  <c r="AK148" i="10" s="1"/>
  <c r="AI95" i="10"/>
  <c r="AI97" i="10" s="1"/>
  <c r="AH95" i="10"/>
  <c r="AH97" i="10" s="1"/>
  <c r="AH148" i="10" s="1"/>
  <c r="AG95" i="10"/>
  <c r="AE95" i="10"/>
  <c r="AE97" i="10" s="1"/>
  <c r="AE148" i="10" s="1"/>
  <c r="AD95" i="10"/>
  <c r="AD97" i="10" s="1"/>
  <c r="AC95" i="10"/>
  <c r="AC97" i="10" s="1"/>
  <c r="AC148" i="10" s="1"/>
  <c r="AA95" i="10"/>
  <c r="Z95" i="10"/>
  <c r="Z97" i="10" s="1"/>
  <c r="Z148" i="10" s="1"/>
  <c r="Y95" i="10"/>
  <c r="Y97" i="10" s="1"/>
  <c r="W95" i="10"/>
  <c r="W97" i="10" s="1"/>
  <c r="W148" i="10" s="1"/>
  <c r="V95" i="10"/>
  <c r="U95" i="10"/>
  <c r="U97" i="10" s="1"/>
  <c r="U148" i="10" s="1"/>
  <c r="S95" i="10"/>
  <c r="S97" i="10" s="1"/>
  <c r="R95" i="10"/>
  <c r="R97" i="10" s="1"/>
  <c r="R148" i="10" s="1"/>
  <c r="Q95" i="10"/>
  <c r="O95" i="10"/>
  <c r="O97" i="10" s="1"/>
  <c r="O148" i="10" s="1"/>
  <c r="N95" i="10"/>
  <c r="N97" i="10" s="1"/>
  <c r="M95" i="10"/>
  <c r="M97" i="10" s="1"/>
  <c r="M148" i="10" s="1"/>
  <c r="K95" i="10"/>
  <c r="J95" i="10"/>
  <c r="J97" i="10" s="1"/>
  <c r="J148" i="10" s="1"/>
  <c r="I95" i="10"/>
  <c r="I97" i="10" s="1"/>
  <c r="AU82" i="10"/>
  <c r="AT82" i="10"/>
  <c r="AS82" i="10"/>
  <c r="AQ82" i="10"/>
  <c r="AQ97" i="10" s="1"/>
  <c r="AP82" i="10"/>
  <c r="AO82" i="10"/>
  <c r="AM82" i="10"/>
  <c r="AL82" i="10"/>
  <c r="AL97" i="10" s="1"/>
  <c r="AK82" i="10"/>
  <c r="AI82" i="10"/>
  <c r="AH82" i="10"/>
  <c r="AG82" i="10"/>
  <c r="AG97" i="10" s="1"/>
  <c r="AE82" i="10"/>
  <c r="AD82" i="10"/>
  <c r="AC82" i="10"/>
  <c r="AA82" i="10"/>
  <c r="Z82" i="10"/>
  <c r="Y82" i="10"/>
  <c r="W82" i="10"/>
  <c r="V82" i="10"/>
  <c r="V97" i="10" s="1"/>
  <c r="U82" i="10"/>
  <c r="S82" i="10"/>
  <c r="R82" i="10"/>
  <c r="Q82" i="10"/>
  <c r="Q97" i="10" s="1"/>
  <c r="O82" i="10"/>
  <c r="N82" i="10"/>
  <c r="M82" i="10"/>
  <c r="K82" i="10"/>
  <c r="K97" i="10" s="1"/>
  <c r="J82" i="10"/>
  <c r="I82" i="10"/>
  <c r="AS69" i="10"/>
  <c r="AO69" i="10"/>
  <c r="AK69" i="10"/>
  <c r="AG69" i="10"/>
  <c r="AC69" i="10"/>
  <c r="Y69" i="10"/>
  <c r="U69" i="10"/>
  <c r="Q69" i="10"/>
  <c r="M69" i="10"/>
  <c r="I69" i="10"/>
  <c r="AU58" i="10"/>
  <c r="AT58" i="10"/>
  <c r="AS58" i="10"/>
  <c r="AQ58" i="10"/>
  <c r="AP58" i="10"/>
  <c r="AO58" i="10"/>
  <c r="AM58" i="10"/>
  <c r="AL58" i="10"/>
  <c r="AK58" i="10"/>
  <c r="AI58" i="10"/>
  <c r="AH58" i="10"/>
  <c r="AG58" i="10"/>
  <c r="AE58" i="10"/>
  <c r="AD58" i="10"/>
  <c r="AC58" i="10"/>
  <c r="AA58" i="10"/>
  <c r="Z58" i="10"/>
  <c r="Y58" i="10"/>
  <c r="W58" i="10"/>
  <c r="V58" i="10"/>
  <c r="U58" i="10"/>
  <c r="S58" i="10"/>
  <c r="R58" i="10"/>
  <c r="Q58" i="10"/>
  <c r="O58" i="10"/>
  <c r="N58" i="10"/>
  <c r="M58" i="10"/>
  <c r="K58" i="10"/>
  <c r="J58" i="10"/>
  <c r="I58" i="10"/>
  <c r="AU51" i="10"/>
  <c r="AT51" i="10"/>
  <c r="AS51" i="10"/>
  <c r="AQ51" i="10"/>
  <c r="AP51" i="10"/>
  <c r="AO51" i="10"/>
  <c r="AM51" i="10"/>
  <c r="AL51" i="10"/>
  <c r="AK51" i="10"/>
  <c r="AI51" i="10"/>
  <c r="AH51" i="10"/>
  <c r="AG51" i="10"/>
  <c r="AE51" i="10"/>
  <c r="AD51" i="10"/>
  <c r="AC51" i="10"/>
  <c r="AA51" i="10"/>
  <c r="Z51" i="10"/>
  <c r="Y51" i="10"/>
  <c r="W51" i="10"/>
  <c r="V51" i="10"/>
  <c r="U51" i="10"/>
  <c r="S51" i="10"/>
  <c r="R51" i="10"/>
  <c r="Q51" i="10"/>
  <c r="O51" i="10"/>
  <c r="N51" i="10"/>
  <c r="M51" i="10"/>
  <c r="K51" i="10"/>
  <c r="J51" i="10"/>
  <c r="I51" i="10"/>
  <c r="AU45" i="10"/>
  <c r="AT45" i="10"/>
  <c r="AS45" i="10"/>
  <c r="AQ45" i="10"/>
  <c r="AP45" i="10"/>
  <c r="AO45" i="10"/>
  <c r="AM45" i="10"/>
  <c r="AL45" i="10"/>
  <c r="AK45" i="10"/>
  <c r="AI45" i="10"/>
  <c r="AH45" i="10"/>
  <c r="AG45" i="10"/>
  <c r="AE45" i="10"/>
  <c r="AD45" i="10"/>
  <c r="AC45" i="10"/>
  <c r="AA45" i="10"/>
  <c r="Z45" i="10"/>
  <c r="Y45" i="10"/>
  <c r="W45" i="10"/>
  <c r="V45" i="10"/>
  <c r="U45" i="10"/>
  <c r="S45" i="10"/>
  <c r="R45" i="10"/>
  <c r="Q45" i="10"/>
  <c r="O45" i="10"/>
  <c r="N45" i="10"/>
  <c r="M45" i="10"/>
  <c r="K45" i="10"/>
  <c r="J45" i="10"/>
  <c r="I45" i="10"/>
  <c r="AU41" i="10"/>
  <c r="AT41" i="10"/>
  <c r="AS41" i="10"/>
  <c r="AQ41" i="10"/>
  <c r="AP41" i="10"/>
  <c r="AO41" i="10"/>
  <c r="AM41" i="10"/>
  <c r="AL41" i="10"/>
  <c r="AK41" i="10"/>
  <c r="AI41" i="10"/>
  <c r="AH41" i="10"/>
  <c r="AG41" i="10"/>
  <c r="AE41" i="10"/>
  <c r="AD41" i="10"/>
  <c r="AC41" i="10"/>
  <c r="AA41" i="10"/>
  <c r="Z41" i="10"/>
  <c r="Y41" i="10"/>
  <c r="W41" i="10"/>
  <c r="V41" i="10"/>
  <c r="U41" i="10"/>
  <c r="S41" i="10"/>
  <c r="R41" i="10"/>
  <c r="Q41" i="10"/>
  <c r="O41" i="10"/>
  <c r="N41" i="10"/>
  <c r="M41" i="10"/>
  <c r="K41" i="10"/>
  <c r="J41" i="10"/>
  <c r="I41" i="10"/>
  <c r="AU31" i="10"/>
  <c r="AT31" i="10"/>
  <c r="AS31" i="10"/>
  <c r="AQ31" i="10"/>
  <c r="AP31" i="10"/>
  <c r="AO31" i="10"/>
  <c r="AM31" i="10"/>
  <c r="AL31" i="10"/>
  <c r="AK31" i="10"/>
  <c r="AI31" i="10"/>
  <c r="AH31" i="10"/>
  <c r="AG31" i="10"/>
  <c r="AE31" i="10"/>
  <c r="AD31" i="10"/>
  <c r="AC31" i="10"/>
  <c r="AA31" i="10"/>
  <c r="Z31" i="10"/>
  <c r="Y31" i="10"/>
  <c r="W31" i="10"/>
  <c r="V31" i="10"/>
  <c r="U31" i="10"/>
  <c r="S31" i="10"/>
  <c r="R31" i="10"/>
  <c r="Q31" i="10"/>
  <c r="O31" i="10"/>
  <c r="N31" i="10"/>
  <c r="M31" i="10"/>
  <c r="K31" i="10"/>
  <c r="J31" i="10"/>
  <c r="I31" i="10"/>
  <c r="AU27" i="10"/>
  <c r="AU61" i="10" s="1"/>
  <c r="AT27" i="10"/>
  <c r="AT61" i="10" s="1"/>
  <c r="AS27" i="10"/>
  <c r="AS61" i="10" s="1"/>
  <c r="AQ27" i="10"/>
  <c r="AP27" i="10"/>
  <c r="AP61" i="10" s="1"/>
  <c r="AO27" i="10"/>
  <c r="AO61" i="10" s="1"/>
  <c r="AM27" i="10"/>
  <c r="AM61" i="10" s="1"/>
  <c r="AL27" i="10"/>
  <c r="AK27" i="10"/>
  <c r="AK61" i="10" s="1"/>
  <c r="AI27" i="10"/>
  <c r="AI61" i="10" s="1"/>
  <c r="AH27" i="10"/>
  <c r="AH61" i="10" s="1"/>
  <c r="AG27" i="10"/>
  <c r="AE27" i="10"/>
  <c r="AE61" i="10" s="1"/>
  <c r="AD27" i="10"/>
  <c r="AD61" i="10" s="1"/>
  <c r="AC27" i="10"/>
  <c r="AC61" i="10" s="1"/>
  <c r="AA27" i="10"/>
  <c r="Z27" i="10"/>
  <c r="Z61" i="10" s="1"/>
  <c r="Y27" i="10"/>
  <c r="Y61" i="10" s="1"/>
  <c r="W27" i="10"/>
  <c r="W61" i="10" s="1"/>
  <c r="V27" i="10"/>
  <c r="U27" i="10"/>
  <c r="U61" i="10" s="1"/>
  <c r="S27" i="10"/>
  <c r="S61" i="10" s="1"/>
  <c r="R27" i="10"/>
  <c r="R61" i="10" s="1"/>
  <c r="Q27" i="10"/>
  <c r="O27" i="10"/>
  <c r="O61" i="10" s="1"/>
  <c r="N27" i="10"/>
  <c r="N61" i="10" s="1"/>
  <c r="M27" i="10"/>
  <c r="M61" i="10" s="1"/>
  <c r="K27" i="10"/>
  <c r="J27" i="10"/>
  <c r="J61" i="10" s="1"/>
  <c r="I27" i="10"/>
  <c r="I61" i="10" s="1"/>
  <c r="AA24" i="10"/>
  <c r="AU17" i="10"/>
  <c r="AT17" i="10"/>
  <c r="AS17" i="10"/>
  <c r="AQ17" i="10"/>
  <c r="AP17" i="10"/>
  <c r="AO17" i="10"/>
  <c r="AM17" i="10"/>
  <c r="AL17" i="10"/>
  <c r="AK17" i="10"/>
  <c r="AI17" i="10"/>
  <c r="AH17" i="10"/>
  <c r="AG17" i="10"/>
  <c r="AE17" i="10"/>
  <c r="AD17" i="10"/>
  <c r="AC17" i="10"/>
  <c r="AA17" i="10"/>
  <c r="Z17" i="10"/>
  <c r="Y17" i="10"/>
  <c r="W17" i="10"/>
  <c r="V17" i="10"/>
  <c r="U17" i="10"/>
  <c r="S17" i="10"/>
  <c r="R17" i="10"/>
  <c r="Q17" i="10"/>
  <c r="O17" i="10"/>
  <c r="N17" i="10"/>
  <c r="M17" i="10"/>
  <c r="K17" i="10"/>
  <c r="J17" i="10"/>
  <c r="I17" i="10"/>
  <c r="AU14" i="10"/>
  <c r="AT14" i="10"/>
  <c r="AS14" i="10"/>
  <c r="AQ14" i="10"/>
  <c r="AQ24" i="10" s="1"/>
  <c r="AP14" i="10"/>
  <c r="AO14" i="10"/>
  <c r="AM14" i="10"/>
  <c r="AL14" i="10"/>
  <c r="AL24" i="10" s="1"/>
  <c r="AK14" i="10"/>
  <c r="AI14" i="10"/>
  <c r="AH14" i="10"/>
  <c r="AG14" i="10"/>
  <c r="AG24" i="10" s="1"/>
  <c r="AE14" i="10"/>
  <c r="AD14" i="10"/>
  <c r="AC14" i="10"/>
  <c r="AA14" i="10"/>
  <c r="Z14" i="10"/>
  <c r="Y14" i="10"/>
  <c r="W14" i="10"/>
  <c r="V14" i="10"/>
  <c r="V24" i="10" s="1"/>
  <c r="U14" i="10"/>
  <c r="S14" i="10"/>
  <c r="R14" i="10"/>
  <c r="Q14" i="10"/>
  <c r="Q24" i="10" s="1"/>
  <c r="O14" i="10"/>
  <c r="N14" i="10"/>
  <c r="M14" i="10"/>
  <c r="K14" i="10"/>
  <c r="K24" i="10" s="1"/>
  <c r="J14" i="10"/>
  <c r="I14" i="10"/>
  <c r="AU6" i="10"/>
  <c r="AU24" i="10" s="1"/>
  <c r="AU63" i="10" s="1"/>
  <c r="AU147" i="10" s="1"/>
  <c r="AT6" i="10"/>
  <c r="AT24" i="10" s="1"/>
  <c r="AS6" i="10"/>
  <c r="AS24" i="10" s="1"/>
  <c r="AQ6" i="10"/>
  <c r="AP6" i="10"/>
  <c r="AP24" i="10" s="1"/>
  <c r="AP63" i="10" s="1"/>
  <c r="AP147" i="10" s="1"/>
  <c r="AO6" i="10"/>
  <c r="AO24" i="10" s="1"/>
  <c r="AM6" i="10"/>
  <c r="AM24" i="10" s="1"/>
  <c r="AL6" i="10"/>
  <c r="AK6" i="10"/>
  <c r="AK24" i="10" s="1"/>
  <c r="AK63" i="10" s="1"/>
  <c r="AK147" i="10" s="1"/>
  <c r="AI6" i="10"/>
  <c r="AI24" i="10" s="1"/>
  <c r="AH6" i="10"/>
  <c r="AH24" i="10" s="1"/>
  <c r="AH63" i="10" s="1"/>
  <c r="AH147" i="10" s="1"/>
  <c r="AG6" i="10"/>
  <c r="AE6" i="10"/>
  <c r="AE24" i="10" s="1"/>
  <c r="AE63" i="10" s="1"/>
  <c r="AE147" i="10" s="1"/>
  <c r="AD6" i="10"/>
  <c r="AD24" i="10" s="1"/>
  <c r="AC6" i="10"/>
  <c r="AC24" i="10" s="1"/>
  <c r="AC63" i="10" s="1"/>
  <c r="AC147" i="10" s="1"/>
  <c r="AA6" i="10"/>
  <c r="Z6" i="10"/>
  <c r="Z24" i="10" s="1"/>
  <c r="Z63" i="10" s="1"/>
  <c r="Z147" i="10" s="1"/>
  <c r="Y6" i="10"/>
  <c r="Y24" i="10" s="1"/>
  <c r="W6" i="10"/>
  <c r="W24" i="10" s="1"/>
  <c r="W63" i="10" s="1"/>
  <c r="W147" i="10" s="1"/>
  <c r="V6" i="10"/>
  <c r="U6" i="10"/>
  <c r="U24" i="10" s="1"/>
  <c r="U63" i="10" s="1"/>
  <c r="U147" i="10" s="1"/>
  <c r="S6" i="10"/>
  <c r="S24" i="10" s="1"/>
  <c r="R6" i="10"/>
  <c r="R24" i="10" s="1"/>
  <c r="R63" i="10" s="1"/>
  <c r="R147" i="10" s="1"/>
  <c r="Q6" i="10"/>
  <c r="O6" i="10"/>
  <c r="O24" i="10" s="1"/>
  <c r="O63" i="10" s="1"/>
  <c r="O147" i="10" s="1"/>
  <c r="N6" i="10"/>
  <c r="N24" i="10" s="1"/>
  <c r="M6" i="10"/>
  <c r="M24" i="10" s="1"/>
  <c r="M63" i="10" s="1"/>
  <c r="M147" i="10" s="1"/>
  <c r="K6" i="10"/>
  <c r="J6" i="10"/>
  <c r="J24" i="10" s="1"/>
  <c r="J63" i="10" s="1"/>
  <c r="J147" i="10" s="1"/>
  <c r="I6" i="10"/>
  <c r="I24" i="10" s="1"/>
  <c r="AU139" i="8"/>
  <c r="AT139" i="8"/>
  <c r="AS139" i="8"/>
  <c r="AQ139" i="8"/>
  <c r="AP139" i="8"/>
  <c r="AO139" i="8"/>
  <c r="AM139" i="8"/>
  <c r="AL139" i="8"/>
  <c r="AK139" i="8"/>
  <c r="AI139" i="8"/>
  <c r="AH139" i="8"/>
  <c r="AG139" i="8"/>
  <c r="AE139" i="8"/>
  <c r="AD139" i="8"/>
  <c r="AC139" i="8"/>
  <c r="AA139" i="8"/>
  <c r="Z139" i="8"/>
  <c r="Y139" i="8"/>
  <c r="W139" i="8"/>
  <c r="V139" i="8"/>
  <c r="U139" i="8"/>
  <c r="S139" i="8"/>
  <c r="R139" i="8"/>
  <c r="Q139" i="8"/>
  <c r="O139" i="8"/>
  <c r="N139" i="8"/>
  <c r="M139" i="8"/>
  <c r="K139" i="8"/>
  <c r="J139" i="8"/>
  <c r="I139" i="8"/>
  <c r="AU132" i="8"/>
  <c r="AU143" i="8" s="1"/>
  <c r="AU145" i="8" s="1"/>
  <c r="AT132" i="8"/>
  <c r="AT143" i="8" s="1"/>
  <c r="AS132" i="8"/>
  <c r="AQ132" i="8"/>
  <c r="AP132" i="8"/>
  <c r="AP143" i="8" s="1"/>
  <c r="AO132" i="8"/>
  <c r="AO143" i="8" s="1"/>
  <c r="AO145" i="8" s="1"/>
  <c r="AM132" i="8"/>
  <c r="AL132" i="8"/>
  <c r="AK132" i="8"/>
  <c r="AK143" i="8" s="1"/>
  <c r="AK145" i="8" s="1"/>
  <c r="AI132" i="8"/>
  <c r="AI143" i="8" s="1"/>
  <c r="AI145" i="8" s="1"/>
  <c r="AH132" i="8"/>
  <c r="AG132" i="8"/>
  <c r="AE132" i="8"/>
  <c r="AE143" i="8" s="1"/>
  <c r="AD132" i="8"/>
  <c r="AD143" i="8" s="1"/>
  <c r="AD145" i="8" s="1"/>
  <c r="AC132" i="8"/>
  <c r="AA132" i="8"/>
  <c r="Z132" i="8"/>
  <c r="Z143" i="8" s="1"/>
  <c r="Z145" i="8" s="1"/>
  <c r="Y132" i="8"/>
  <c r="Y143" i="8" s="1"/>
  <c r="W132" i="8"/>
  <c r="V132" i="8"/>
  <c r="U132" i="8"/>
  <c r="U143" i="8" s="1"/>
  <c r="S132" i="8"/>
  <c r="S143" i="8" s="1"/>
  <c r="S145" i="8" s="1"/>
  <c r="R132" i="8"/>
  <c r="Q132" i="8"/>
  <c r="O132" i="8"/>
  <c r="O143" i="8" s="1"/>
  <c r="O145" i="8" s="1"/>
  <c r="N132" i="8"/>
  <c r="N143" i="8" s="1"/>
  <c r="N145" i="8" s="1"/>
  <c r="M132" i="8"/>
  <c r="K132" i="8"/>
  <c r="J132" i="8"/>
  <c r="J143" i="8" s="1"/>
  <c r="I132" i="8"/>
  <c r="I143" i="8" s="1"/>
  <c r="I145" i="8" s="1"/>
  <c r="AU127" i="8"/>
  <c r="AT127" i="8"/>
  <c r="AS127" i="8"/>
  <c r="AQ127" i="8"/>
  <c r="AP127" i="8"/>
  <c r="AO127" i="8"/>
  <c r="AM127" i="8"/>
  <c r="AL127" i="8"/>
  <c r="AK127" i="8"/>
  <c r="AI127" i="8"/>
  <c r="AH127" i="8"/>
  <c r="AG127" i="8"/>
  <c r="AE127" i="8"/>
  <c r="AD127" i="8"/>
  <c r="AC127" i="8"/>
  <c r="AA127" i="8"/>
  <c r="Z127" i="8"/>
  <c r="Y127" i="8"/>
  <c r="W127" i="8"/>
  <c r="V127" i="8"/>
  <c r="U127" i="8"/>
  <c r="S127" i="8"/>
  <c r="R127" i="8"/>
  <c r="Q127" i="8"/>
  <c r="O127" i="8"/>
  <c r="N127" i="8"/>
  <c r="M127" i="8"/>
  <c r="K127" i="8"/>
  <c r="J127" i="8"/>
  <c r="I127" i="8"/>
  <c r="AU123" i="8"/>
  <c r="AT123" i="8"/>
  <c r="AK123" i="8"/>
  <c r="AI123" i="8"/>
  <c r="Z123" i="8"/>
  <c r="Y123" i="8"/>
  <c r="O123" i="8"/>
  <c r="N123" i="8"/>
  <c r="AU121" i="8"/>
  <c r="AT121" i="8"/>
  <c r="AS121" i="8"/>
  <c r="AS123" i="8" s="1"/>
  <c r="AQ121" i="8"/>
  <c r="AQ123" i="8" s="1"/>
  <c r="AP121" i="8"/>
  <c r="AO121" i="8"/>
  <c r="AM121" i="8"/>
  <c r="AM123" i="8" s="1"/>
  <c r="AL121" i="8"/>
  <c r="AL123" i="8" s="1"/>
  <c r="AK121" i="8"/>
  <c r="AI121" i="8"/>
  <c r="AH121" i="8"/>
  <c r="AH123" i="8" s="1"/>
  <c r="AG121" i="8"/>
  <c r="AG123" i="8" s="1"/>
  <c r="AE121" i="8"/>
  <c r="AD121" i="8"/>
  <c r="AC121" i="8"/>
  <c r="AC123" i="8" s="1"/>
  <c r="AA121" i="8"/>
  <c r="AA123" i="8" s="1"/>
  <c r="Z121" i="8"/>
  <c r="Y121" i="8"/>
  <c r="W121" i="8"/>
  <c r="W123" i="8" s="1"/>
  <c r="V121" i="8"/>
  <c r="V123" i="8" s="1"/>
  <c r="U121" i="8"/>
  <c r="S121" i="8"/>
  <c r="R121" i="8"/>
  <c r="R123" i="8" s="1"/>
  <c r="Q121" i="8"/>
  <c r="Q123" i="8" s="1"/>
  <c r="O121" i="8"/>
  <c r="N121" i="8"/>
  <c r="M121" i="8"/>
  <c r="M123" i="8" s="1"/>
  <c r="K121" i="8"/>
  <c r="K123" i="8" s="1"/>
  <c r="J121" i="8"/>
  <c r="I121" i="8"/>
  <c r="AU111" i="8"/>
  <c r="AT111" i="8"/>
  <c r="AS111" i="8"/>
  <c r="AQ111" i="8"/>
  <c r="AP111" i="8"/>
  <c r="AP123" i="8" s="1"/>
  <c r="AO111" i="8"/>
  <c r="AO123" i="8" s="1"/>
  <c r="AM111" i="8"/>
  <c r="AL111" i="8"/>
  <c r="AK111" i="8"/>
  <c r="AI111" i="8"/>
  <c r="AH111" i="8"/>
  <c r="AG111" i="8"/>
  <c r="AE111" i="8"/>
  <c r="AE123" i="8" s="1"/>
  <c r="AD111" i="8"/>
  <c r="AD123" i="8" s="1"/>
  <c r="AC111" i="8"/>
  <c r="AA111" i="8"/>
  <c r="Z111" i="8"/>
  <c r="Y111" i="8"/>
  <c r="W111" i="8"/>
  <c r="V111" i="8"/>
  <c r="U111" i="8"/>
  <c r="U123" i="8" s="1"/>
  <c r="S111" i="8"/>
  <c r="S123" i="8" s="1"/>
  <c r="R111" i="8"/>
  <c r="Q111" i="8"/>
  <c r="O111" i="8"/>
  <c r="N111" i="8"/>
  <c r="M111" i="8"/>
  <c r="K111" i="8"/>
  <c r="J111" i="8"/>
  <c r="J123" i="8" s="1"/>
  <c r="I111" i="8"/>
  <c r="I123" i="8" s="1"/>
  <c r="AS97" i="8"/>
  <c r="AQ97" i="8"/>
  <c r="AH97" i="8"/>
  <c r="AG97" i="8"/>
  <c r="W97" i="8"/>
  <c r="V97" i="8"/>
  <c r="M97" i="8"/>
  <c r="K97" i="8"/>
  <c r="AU95" i="8"/>
  <c r="AU97" i="8" s="1"/>
  <c r="AT95" i="8"/>
  <c r="AT97" i="8" s="1"/>
  <c r="AS95" i="8"/>
  <c r="AQ95" i="8"/>
  <c r="AP95" i="8"/>
  <c r="AP97" i="8" s="1"/>
  <c r="AO95" i="8"/>
  <c r="AO97" i="8" s="1"/>
  <c r="AM95" i="8"/>
  <c r="AL95" i="8"/>
  <c r="AK95" i="8"/>
  <c r="AK97" i="8" s="1"/>
  <c r="AI95" i="8"/>
  <c r="AI97" i="8" s="1"/>
  <c r="AH95" i="8"/>
  <c r="AG95" i="8"/>
  <c r="AE95" i="8"/>
  <c r="AE97" i="8" s="1"/>
  <c r="AD95" i="8"/>
  <c r="AD97" i="8" s="1"/>
  <c r="AC95" i="8"/>
  <c r="AA95" i="8"/>
  <c r="Z95" i="8"/>
  <c r="Z97" i="8" s="1"/>
  <c r="Y95" i="8"/>
  <c r="Y97" i="8" s="1"/>
  <c r="W95" i="8"/>
  <c r="V95" i="8"/>
  <c r="U95" i="8"/>
  <c r="U97" i="8" s="1"/>
  <c r="S95" i="8"/>
  <c r="S97" i="8" s="1"/>
  <c r="R95" i="8"/>
  <c r="Q95" i="8"/>
  <c r="O95" i="8"/>
  <c r="O97" i="8" s="1"/>
  <c r="N95" i="8"/>
  <c r="N97" i="8" s="1"/>
  <c r="M95" i="8"/>
  <c r="K95" i="8"/>
  <c r="J95" i="8"/>
  <c r="J97" i="8" s="1"/>
  <c r="I95" i="8"/>
  <c r="I97" i="8" s="1"/>
  <c r="AU82" i="8"/>
  <c r="AT82" i="8"/>
  <c r="AS82" i="8"/>
  <c r="AQ82" i="8"/>
  <c r="AP82" i="8"/>
  <c r="AO82" i="8"/>
  <c r="AM82" i="8"/>
  <c r="AM97" i="8" s="1"/>
  <c r="AL82" i="8"/>
  <c r="AL97" i="8" s="1"/>
  <c r="AK82" i="8"/>
  <c r="AI82" i="8"/>
  <c r="AH82" i="8"/>
  <c r="AG82" i="8"/>
  <c r="AE82" i="8"/>
  <c r="AD82" i="8"/>
  <c r="AC82" i="8"/>
  <c r="AC97" i="8" s="1"/>
  <c r="AA82" i="8"/>
  <c r="AA97" i="8" s="1"/>
  <c r="Z82" i="8"/>
  <c r="Y82" i="8"/>
  <c r="W82" i="8"/>
  <c r="V82" i="8"/>
  <c r="U82" i="8"/>
  <c r="S82" i="8"/>
  <c r="R82" i="8"/>
  <c r="R97" i="8" s="1"/>
  <c r="Q82" i="8"/>
  <c r="Q97" i="8" s="1"/>
  <c r="O82" i="8"/>
  <c r="N82" i="8"/>
  <c r="M82" i="8"/>
  <c r="K82" i="8"/>
  <c r="J82" i="8"/>
  <c r="I82" i="8"/>
  <c r="AS69" i="8"/>
  <c r="AO69" i="8"/>
  <c r="AK69" i="8"/>
  <c r="AG69" i="8"/>
  <c r="AC69" i="8"/>
  <c r="Y69" i="8"/>
  <c r="U69" i="8"/>
  <c r="Q69" i="8"/>
  <c r="M69" i="8"/>
  <c r="I69" i="8"/>
  <c r="AP61" i="8"/>
  <c r="AD61" i="8"/>
  <c r="U61" i="8"/>
  <c r="AU58" i="8"/>
  <c r="AT58" i="8"/>
  <c r="AS58" i="8"/>
  <c r="AQ58" i="8"/>
  <c r="AP58" i="8"/>
  <c r="AO58" i="8"/>
  <c r="AM58" i="8"/>
  <c r="AL58" i="8"/>
  <c r="AK58" i="8"/>
  <c r="AI58" i="8"/>
  <c r="AH58" i="8"/>
  <c r="AG58" i="8"/>
  <c r="AE58" i="8"/>
  <c r="AD58" i="8"/>
  <c r="AC58" i="8"/>
  <c r="AA58" i="8"/>
  <c r="Z58" i="8"/>
  <c r="Y58" i="8"/>
  <c r="W58" i="8"/>
  <c r="V58" i="8"/>
  <c r="U58" i="8"/>
  <c r="S58" i="8"/>
  <c r="R58" i="8"/>
  <c r="Q58" i="8"/>
  <c r="O58" i="8"/>
  <c r="N58" i="8"/>
  <c r="M58" i="8"/>
  <c r="K58" i="8"/>
  <c r="J58" i="8"/>
  <c r="I58" i="8"/>
  <c r="AU51" i="8"/>
  <c r="AT51" i="8"/>
  <c r="AS51" i="8"/>
  <c r="AQ51" i="8"/>
  <c r="AP51" i="8"/>
  <c r="AO51" i="8"/>
  <c r="AM51" i="8"/>
  <c r="AL51" i="8"/>
  <c r="AK51" i="8"/>
  <c r="AI51" i="8"/>
  <c r="AH51" i="8"/>
  <c r="AG51" i="8"/>
  <c r="AE51" i="8"/>
  <c r="AD51" i="8"/>
  <c r="AC51" i="8"/>
  <c r="AA51" i="8"/>
  <c r="Z51" i="8"/>
  <c r="Y51" i="8"/>
  <c r="W51" i="8"/>
  <c r="V51" i="8"/>
  <c r="U51" i="8"/>
  <c r="S51" i="8"/>
  <c r="R51" i="8"/>
  <c r="Q51" i="8"/>
  <c r="O51" i="8"/>
  <c r="N51" i="8"/>
  <c r="M51" i="8"/>
  <c r="K51" i="8"/>
  <c r="J51" i="8"/>
  <c r="I51" i="8"/>
  <c r="AU45" i="8"/>
  <c r="AT45" i="8"/>
  <c r="AS45" i="8"/>
  <c r="AQ45" i="8"/>
  <c r="AP45" i="8"/>
  <c r="AO45" i="8"/>
  <c r="AM45" i="8"/>
  <c r="AL45" i="8"/>
  <c r="AK45" i="8"/>
  <c r="AI45" i="8"/>
  <c r="AH45" i="8"/>
  <c r="AG45" i="8"/>
  <c r="AE45" i="8"/>
  <c r="AD45" i="8"/>
  <c r="AC45" i="8"/>
  <c r="AA45" i="8"/>
  <c r="Z45" i="8"/>
  <c r="Y45" i="8"/>
  <c r="W45" i="8"/>
  <c r="V45" i="8"/>
  <c r="U45" i="8"/>
  <c r="S45" i="8"/>
  <c r="R45" i="8"/>
  <c r="Q45" i="8"/>
  <c r="O45" i="8"/>
  <c r="N45" i="8"/>
  <c r="M45" i="8"/>
  <c r="K45" i="8"/>
  <c r="J45" i="8"/>
  <c r="I45" i="8"/>
  <c r="AU41" i="8"/>
  <c r="AT41" i="8"/>
  <c r="AS41" i="8"/>
  <c r="AQ41" i="8"/>
  <c r="AP41" i="8"/>
  <c r="AO41" i="8"/>
  <c r="AM41" i="8"/>
  <c r="AL41" i="8"/>
  <c r="AK41" i="8"/>
  <c r="AI41" i="8"/>
  <c r="AH41" i="8"/>
  <c r="AG41" i="8"/>
  <c r="AE41" i="8"/>
  <c r="AD41" i="8"/>
  <c r="AC41" i="8"/>
  <c r="AA41" i="8"/>
  <c r="Z41" i="8"/>
  <c r="Y41" i="8"/>
  <c r="W41" i="8"/>
  <c r="V41" i="8"/>
  <c r="U41" i="8"/>
  <c r="S41" i="8"/>
  <c r="R41" i="8"/>
  <c r="Q41" i="8"/>
  <c r="O41" i="8"/>
  <c r="N41" i="8"/>
  <c r="M41" i="8"/>
  <c r="K41" i="8"/>
  <c r="J41" i="8"/>
  <c r="I41" i="8"/>
  <c r="AU31" i="8"/>
  <c r="AT31" i="8"/>
  <c r="AS31" i="8"/>
  <c r="AQ31" i="8"/>
  <c r="AP31" i="8"/>
  <c r="AO31" i="8"/>
  <c r="AM31" i="8"/>
  <c r="AL31" i="8"/>
  <c r="AK31" i="8"/>
  <c r="AI31" i="8"/>
  <c r="AH31" i="8"/>
  <c r="AG31" i="8"/>
  <c r="AE31" i="8"/>
  <c r="AD31" i="8"/>
  <c r="AC31" i="8"/>
  <c r="AA31" i="8"/>
  <c r="Z31" i="8"/>
  <c r="Y31" i="8"/>
  <c r="W31" i="8"/>
  <c r="V31" i="8"/>
  <c r="U31" i="8"/>
  <c r="S31" i="8"/>
  <c r="R31" i="8"/>
  <c r="Q31" i="8"/>
  <c r="O31" i="8"/>
  <c r="N31" i="8"/>
  <c r="M31" i="8"/>
  <c r="K31" i="8"/>
  <c r="J31" i="8"/>
  <c r="I31" i="8"/>
  <c r="AU27" i="8"/>
  <c r="AU61" i="8" s="1"/>
  <c r="AT27" i="8"/>
  <c r="AT61" i="8" s="1"/>
  <c r="AS27" i="8"/>
  <c r="AQ27" i="8"/>
  <c r="AP27" i="8"/>
  <c r="AO27" i="8"/>
  <c r="AO61" i="8" s="1"/>
  <c r="AM27" i="8"/>
  <c r="AL27" i="8"/>
  <c r="AK27" i="8"/>
  <c r="AK61" i="8" s="1"/>
  <c r="AI27" i="8"/>
  <c r="AI61" i="8" s="1"/>
  <c r="AH27" i="8"/>
  <c r="AG27" i="8"/>
  <c r="AE27" i="8"/>
  <c r="AE61" i="8" s="1"/>
  <c r="AD27" i="8"/>
  <c r="AC27" i="8"/>
  <c r="AA27" i="8"/>
  <c r="Z27" i="8"/>
  <c r="Z61" i="8" s="1"/>
  <c r="Y27" i="8"/>
  <c r="Y61" i="8" s="1"/>
  <c r="W27" i="8"/>
  <c r="V27" i="8"/>
  <c r="U27" i="8"/>
  <c r="S27" i="8"/>
  <c r="S61" i="8" s="1"/>
  <c r="R27" i="8"/>
  <c r="Q27" i="8"/>
  <c r="O27" i="8"/>
  <c r="O61" i="8" s="1"/>
  <c r="N27" i="8"/>
  <c r="N61" i="8" s="1"/>
  <c r="M27" i="8"/>
  <c r="K27" i="8"/>
  <c r="J27" i="8"/>
  <c r="J61" i="8" s="1"/>
  <c r="I27" i="8"/>
  <c r="I61" i="8" s="1"/>
  <c r="AM24" i="8"/>
  <c r="AA24" i="8"/>
  <c r="R24" i="8"/>
  <c r="AU17" i="8"/>
  <c r="AT17" i="8"/>
  <c r="AS17" i="8"/>
  <c r="AQ17" i="8"/>
  <c r="AP17" i="8"/>
  <c r="AO17" i="8"/>
  <c r="AM17" i="8"/>
  <c r="AL17" i="8"/>
  <c r="AK17" i="8"/>
  <c r="AI17" i="8"/>
  <c r="AH17" i="8"/>
  <c r="AG17" i="8"/>
  <c r="AE17" i="8"/>
  <c r="AD17" i="8"/>
  <c r="AC17" i="8"/>
  <c r="AA17" i="8"/>
  <c r="Z17" i="8"/>
  <c r="Y17" i="8"/>
  <c r="W17" i="8"/>
  <c r="V17" i="8"/>
  <c r="U17" i="8"/>
  <c r="S17" i="8"/>
  <c r="R17" i="8"/>
  <c r="Q17" i="8"/>
  <c r="O17" i="8"/>
  <c r="N17" i="8"/>
  <c r="M17" i="8"/>
  <c r="K17" i="8"/>
  <c r="J17" i="8"/>
  <c r="I17" i="8"/>
  <c r="AU14" i="8"/>
  <c r="AT14" i="8"/>
  <c r="AS14" i="8"/>
  <c r="AS24" i="8" s="1"/>
  <c r="AQ14" i="8"/>
  <c r="AQ24" i="8" s="1"/>
  <c r="AP14" i="8"/>
  <c r="AO14" i="8"/>
  <c r="AM14" i="8"/>
  <c r="AL14" i="8"/>
  <c r="AL24" i="8" s="1"/>
  <c r="AK14" i="8"/>
  <c r="AI14" i="8"/>
  <c r="AH14" i="8"/>
  <c r="AH24" i="8" s="1"/>
  <c r="AG14" i="8"/>
  <c r="AG24" i="8" s="1"/>
  <c r="AE14" i="8"/>
  <c r="AD14" i="8"/>
  <c r="AC14" i="8"/>
  <c r="AC24" i="8" s="1"/>
  <c r="AA14" i="8"/>
  <c r="Z14" i="8"/>
  <c r="Y14" i="8"/>
  <c r="W14" i="8"/>
  <c r="W24" i="8" s="1"/>
  <c r="V14" i="8"/>
  <c r="V24" i="8" s="1"/>
  <c r="U14" i="8"/>
  <c r="S14" i="8"/>
  <c r="R14" i="8"/>
  <c r="Q14" i="8"/>
  <c r="Q24" i="8" s="1"/>
  <c r="O14" i="8"/>
  <c r="N14" i="8"/>
  <c r="M14" i="8"/>
  <c r="M24" i="8" s="1"/>
  <c r="K14" i="8"/>
  <c r="K24" i="8" s="1"/>
  <c r="J14" i="8"/>
  <c r="I14" i="8"/>
  <c r="AU6" i="8"/>
  <c r="AU24" i="8" s="1"/>
  <c r="AU63" i="8" s="1"/>
  <c r="AU147" i="8" s="1"/>
  <c r="AT6" i="8"/>
  <c r="AT24" i="8" s="1"/>
  <c r="AT63" i="8" s="1"/>
  <c r="AT147" i="8" s="1"/>
  <c r="AS6" i="8"/>
  <c r="AQ6" i="8"/>
  <c r="AP6" i="8"/>
  <c r="AP24" i="8" s="1"/>
  <c r="AO6" i="8"/>
  <c r="AO24" i="8" s="1"/>
  <c r="AO63" i="8" s="1"/>
  <c r="AO147" i="8" s="1"/>
  <c r="AM6" i="8"/>
  <c r="AL6" i="8"/>
  <c r="AK6" i="8"/>
  <c r="AK24" i="8" s="1"/>
  <c r="AK63" i="8" s="1"/>
  <c r="AK147" i="8" s="1"/>
  <c r="AI6" i="8"/>
  <c r="AI24" i="8" s="1"/>
  <c r="AI63" i="8" s="1"/>
  <c r="AI147" i="8" s="1"/>
  <c r="AH6" i="8"/>
  <c r="AG6" i="8"/>
  <c r="AE6" i="8"/>
  <c r="AE24" i="8" s="1"/>
  <c r="AD6" i="8"/>
  <c r="AD24" i="8" s="1"/>
  <c r="AC6" i="8"/>
  <c r="AA6" i="8"/>
  <c r="Z6" i="8"/>
  <c r="Z24" i="8" s="1"/>
  <c r="Z63" i="8" s="1"/>
  <c r="Z147" i="8" s="1"/>
  <c r="Y6" i="8"/>
  <c r="Y24" i="8" s="1"/>
  <c r="Y63" i="8" s="1"/>
  <c r="Y147" i="8" s="1"/>
  <c r="W6" i="8"/>
  <c r="V6" i="8"/>
  <c r="U6" i="8"/>
  <c r="U24" i="8" s="1"/>
  <c r="S6" i="8"/>
  <c r="S24" i="8" s="1"/>
  <c r="S63" i="8" s="1"/>
  <c r="S147" i="8" s="1"/>
  <c r="R6" i="8"/>
  <c r="Q6" i="8"/>
  <c r="O6" i="8"/>
  <c r="O24" i="8" s="1"/>
  <c r="O63" i="8" s="1"/>
  <c r="O147" i="8" s="1"/>
  <c r="N6" i="8"/>
  <c r="N24" i="8" s="1"/>
  <c r="N63" i="8" s="1"/>
  <c r="N147" i="8" s="1"/>
  <c r="M6" i="8"/>
  <c r="K6" i="8"/>
  <c r="J6" i="8"/>
  <c r="J24" i="8" s="1"/>
  <c r="I6" i="8"/>
  <c r="I24" i="8" s="1"/>
  <c r="AQ145" i="6"/>
  <c r="AO143" i="6"/>
  <c r="S143" i="6"/>
  <c r="AU139" i="6"/>
  <c r="AT139" i="6"/>
  <c r="AS139" i="6"/>
  <c r="AQ139" i="6"/>
  <c r="AP139" i="6"/>
  <c r="AO139" i="6"/>
  <c r="AM139" i="6"/>
  <c r="AL139" i="6"/>
  <c r="AK139" i="6"/>
  <c r="AI139" i="6"/>
  <c r="AH139" i="6"/>
  <c r="AG139" i="6"/>
  <c r="AE139" i="6"/>
  <c r="AD139" i="6"/>
  <c r="AC139" i="6"/>
  <c r="AA139" i="6"/>
  <c r="Z139" i="6"/>
  <c r="Y139" i="6"/>
  <c r="W139" i="6"/>
  <c r="V139" i="6"/>
  <c r="U139" i="6"/>
  <c r="S139" i="6"/>
  <c r="R139" i="6"/>
  <c r="Q139" i="6"/>
  <c r="O139" i="6"/>
  <c r="N139" i="6"/>
  <c r="M139" i="6"/>
  <c r="K139" i="6"/>
  <c r="J139" i="6"/>
  <c r="I139" i="6"/>
  <c r="AU132" i="6"/>
  <c r="AU143" i="6" s="1"/>
  <c r="AT132" i="6"/>
  <c r="AT143" i="6" s="1"/>
  <c r="AS132" i="6"/>
  <c r="AS143" i="6" s="1"/>
  <c r="AQ132" i="6"/>
  <c r="AQ143" i="6" s="1"/>
  <c r="AP132" i="6"/>
  <c r="AP143" i="6" s="1"/>
  <c r="AO132" i="6"/>
  <c r="AM132" i="6"/>
  <c r="AM143" i="6" s="1"/>
  <c r="AL132" i="6"/>
  <c r="AL143" i="6" s="1"/>
  <c r="AK132" i="6"/>
  <c r="AK143" i="6" s="1"/>
  <c r="AI132" i="6"/>
  <c r="AI143" i="6" s="1"/>
  <c r="AH132" i="6"/>
  <c r="AH143" i="6" s="1"/>
  <c r="AG132" i="6"/>
  <c r="AG143" i="6" s="1"/>
  <c r="AE132" i="6"/>
  <c r="AE143" i="6" s="1"/>
  <c r="AD132" i="6"/>
  <c r="AD143" i="6" s="1"/>
  <c r="AC132" i="6"/>
  <c r="AC143" i="6" s="1"/>
  <c r="AA132" i="6"/>
  <c r="AA143" i="6" s="1"/>
  <c r="Z132" i="6"/>
  <c r="Z143" i="6" s="1"/>
  <c r="Y132" i="6"/>
  <c r="Y143" i="6" s="1"/>
  <c r="W132" i="6"/>
  <c r="W143" i="6" s="1"/>
  <c r="V132" i="6"/>
  <c r="V143" i="6" s="1"/>
  <c r="V145" i="6" s="1"/>
  <c r="U132" i="6"/>
  <c r="U143" i="6" s="1"/>
  <c r="S132" i="6"/>
  <c r="R132" i="6"/>
  <c r="R143" i="6" s="1"/>
  <c r="Q132" i="6"/>
  <c r="Q143" i="6" s="1"/>
  <c r="O132" i="6"/>
  <c r="O143" i="6" s="1"/>
  <c r="N132" i="6"/>
  <c r="N143" i="6" s="1"/>
  <c r="M132" i="6"/>
  <c r="M143" i="6" s="1"/>
  <c r="K132" i="6"/>
  <c r="K143" i="6" s="1"/>
  <c r="J132" i="6"/>
  <c r="J143" i="6" s="1"/>
  <c r="I132" i="6"/>
  <c r="I143" i="6" s="1"/>
  <c r="AU127" i="6"/>
  <c r="AT127" i="6"/>
  <c r="AS127" i="6"/>
  <c r="AQ127" i="6"/>
  <c r="AP127" i="6"/>
  <c r="AO127" i="6"/>
  <c r="AM127" i="6"/>
  <c r="AL127" i="6"/>
  <c r="AK127" i="6"/>
  <c r="AI127" i="6"/>
  <c r="AH127" i="6"/>
  <c r="AG127" i="6"/>
  <c r="AE127" i="6"/>
  <c r="AD127" i="6"/>
  <c r="AC127" i="6"/>
  <c r="AA127" i="6"/>
  <c r="Z127" i="6"/>
  <c r="Y127" i="6"/>
  <c r="W127" i="6"/>
  <c r="V127" i="6"/>
  <c r="U127" i="6"/>
  <c r="S127" i="6"/>
  <c r="R127" i="6"/>
  <c r="Q127" i="6"/>
  <c r="O127" i="6"/>
  <c r="N127" i="6"/>
  <c r="M127" i="6"/>
  <c r="K127" i="6"/>
  <c r="J127" i="6"/>
  <c r="I127" i="6"/>
  <c r="AU121" i="6"/>
  <c r="AU123" i="6" s="1"/>
  <c r="AT121" i="6"/>
  <c r="AS121" i="6"/>
  <c r="AQ121" i="6"/>
  <c r="AQ123" i="6" s="1"/>
  <c r="AP121" i="6"/>
  <c r="AP123" i="6" s="1"/>
  <c r="AO121" i="6"/>
  <c r="AM121" i="6"/>
  <c r="AL121" i="6"/>
  <c r="AL123" i="6" s="1"/>
  <c r="AK121" i="6"/>
  <c r="AK123" i="6" s="1"/>
  <c r="AI121" i="6"/>
  <c r="AH121" i="6"/>
  <c r="AG121" i="6"/>
  <c r="AG123" i="6" s="1"/>
  <c r="AE121" i="6"/>
  <c r="AE123" i="6" s="1"/>
  <c r="AD121" i="6"/>
  <c r="AC121" i="6"/>
  <c r="AA121" i="6"/>
  <c r="AA123" i="6" s="1"/>
  <c r="Z121" i="6"/>
  <c r="Z123" i="6" s="1"/>
  <c r="Y121" i="6"/>
  <c r="W121" i="6"/>
  <c r="V121" i="6"/>
  <c r="V123" i="6" s="1"/>
  <c r="U121" i="6"/>
  <c r="U123" i="6" s="1"/>
  <c r="S121" i="6"/>
  <c r="R121" i="6"/>
  <c r="Q121" i="6"/>
  <c r="Q123" i="6" s="1"/>
  <c r="O121" i="6"/>
  <c r="O123" i="6" s="1"/>
  <c r="N121" i="6"/>
  <c r="M121" i="6"/>
  <c r="K121" i="6"/>
  <c r="K123" i="6" s="1"/>
  <c r="J121" i="6"/>
  <c r="J123" i="6" s="1"/>
  <c r="I121" i="6"/>
  <c r="AU111" i="6"/>
  <c r="AT111" i="6"/>
  <c r="AT123" i="6" s="1"/>
  <c r="AS111" i="6"/>
  <c r="AS123" i="6" s="1"/>
  <c r="AQ111" i="6"/>
  <c r="AP111" i="6"/>
  <c r="AO111" i="6"/>
  <c r="AO123" i="6" s="1"/>
  <c r="AM111" i="6"/>
  <c r="AM123" i="6" s="1"/>
  <c r="AL111" i="6"/>
  <c r="AK111" i="6"/>
  <c r="AI111" i="6"/>
  <c r="AI123" i="6" s="1"/>
  <c r="AH111" i="6"/>
  <c r="AH123" i="6" s="1"/>
  <c r="AG111" i="6"/>
  <c r="AE111" i="6"/>
  <c r="AD111" i="6"/>
  <c r="AD123" i="6" s="1"/>
  <c r="AC111" i="6"/>
  <c r="AC123" i="6" s="1"/>
  <c r="AA111" i="6"/>
  <c r="Z111" i="6"/>
  <c r="Y111" i="6"/>
  <c r="Y123" i="6" s="1"/>
  <c r="W111" i="6"/>
  <c r="W123" i="6" s="1"/>
  <c r="V111" i="6"/>
  <c r="U111" i="6"/>
  <c r="S111" i="6"/>
  <c r="S123" i="6" s="1"/>
  <c r="R111" i="6"/>
  <c r="R123" i="6" s="1"/>
  <c r="Q111" i="6"/>
  <c r="O111" i="6"/>
  <c r="N111" i="6"/>
  <c r="N123" i="6" s="1"/>
  <c r="M111" i="6"/>
  <c r="M123" i="6" s="1"/>
  <c r="K111" i="6"/>
  <c r="J111" i="6"/>
  <c r="I111" i="6"/>
  <c r="I123" i="6" s="1"/>
  <c r="AA97" i="6"/>
  <c r="AA148" i="6" s="1"/>
  <c r="AU95" i="6"/>
  <c r="AT95" i="6"/>
  <c r="AT97" i="6" s="1"/>
  <c r="AS95" i="6"/>
  <c r="AS97" i="6" s="1"/>
  <c r="AS148" i="6" s="1"/>
  <c r="AQ95" i="6"/>
  <c r="AP95" i="6"/>
  <c r="AO95" i="6"/>
  <c r="AO97" i="6" s="1"/>
  <c r="AM95" i="6"/>
  <c r="AM97" i="6" s="1"/>
  <c r="AM148" i="6" s="1"/>
  <c r="AL95" i="6"/>
  <c r="AK95" i="6"/>
  <c r="AI95" i="6"/>
  <c r="AI97" i="6" s="1"/>
  <c r="AH95" i="6"/>
  <c r="AH97" i="6" s="1"/>
  <c r="AH148" i="6" s="1"/>
  <c r="AG95" i="6"/>
  <c r="AE95" i="6"/>
  <c r="AD95" i="6"/>
  <c r="AD97" i="6" s="1"/>
  <c r="AC95" i="6"/>
  <c r="AC97" i="6" s="1"/>
  <c r="AC148" i="6" s="1"/>
  <c r="AA95" i="6"/>
  <c r="Z95" i="6"/>
  <c r="Y95" i="6"/>
  <c r="Y97" i="6" s="1"/>
  <c r="W95" i="6"/>
  <c r="W97" i="6" s="1"/>
  <c r="W148" i="6" s="1"/>
  <c r="V95" i="6"/>
  <c r="U95" i="6"/>
  <c r="S95" i="6"/>
  <c r="S97" i="6" s="1"/>
  <c r="R95" i="6"/>
  <c r="R97" i="6" s="1"/>
  <c r="R148" i="6" s="1"/>
  <c r="Q95" i="6"/>
  <c r="O95" i="6"/>
  <c r="N95" i="6"/>
  <c r="N97" i="6" s="1"/>
  <c r="M95" i="6"/>
  <c r="M97" i="6" s="1"/>
  <c r="M148" i="6" s="1"/>
  <c r="K95" i="6"/>
  <c r="J95" i="6"/>
  <c r="I95" i="6"/>
  <c r="I97" i="6" s="1"/>
  <c r="AU82" i="6"/>
  <c r="AU97" i="6" s="1"/>
  <c r="AU148" i="6" s="1"/>
  <c r="AT82" i="6"/>
  <c r="AS82" i="6"/>
  <c r="AQ82" i="6"/>
  <c r="AQ97" i="6" s="1"/>
  <c r="AP82" i="6"/>
  <c r="AP97" i="6" s="1"/>
  <c r="AP148" i="6" s="1"/>
  <c r="AO82" i="6"/>
  <c r="AM82" i="6"/>
  <c r="AL82" i="6"/>
  <c r="AL97" i="6" s="1"/>
  <c r="AK82" i="6"/>
  <c r="AK97" i="6" s="1"/>
  <c r="AK148" i="6" s="1"/>
  <c r="AI82" i="6"/>
  <c r="AH82" i="6"/>
  <c r="AG82" i="6"/>
  <c r="AG97" i="6" s="1"/>
  <c r="AE82" i="6"/>
  <c r="AE97" i="6" s="1"/>
  <c r="AE148" i="6" s="1"/>
  <c r="AD82" i="6"/>
  <c r="AC82" i="6"/>
  <c r="AA82" i="6"/>
  <c r="Z82" i="6"/>
  <c r="Z97" i="6" s="1"/>
  <c r="Z148" i="6" s="1"/>
  <c r="Y82" i="6"/>
  <c r="W82" i="6"/>
  <c r="V82" i="6"/>
  <c r="V97" i="6" s="1"/>
  <c r="U82" i="6"/>
  <c r="U97" i="6" s="1"/>
  <c r="U148" i="6" s="1"/>
  <c r="S82" i="6"/>
  <c r="R82" i="6"/>
  <c r="Q82" i="6"/>
  <c r="Q97" i="6" s="1"/>
  <c r="O82" i="6"/>
  <c r="O97" i="6" s="1"/>
  <c r="O148" i="6" s="1"/>
  <c r="N82" i="6"/>
  <c r="M82" i="6"/>
  <c r="K82" i="6"/>
  <c r="K97" i="6" s="1"/>
  <c r="J82" i="6"/>
  <c r="J97" i="6" s="1"/>
  <c r="J148" i="6" s="1"/>
  <c r="I82" i="6"/>
  <c r="AS69" i="6"/>
  <c r="AO69" i="6"/>
  <c r="AK69" i="6"/>
  <c r="AG69" i="6"/>
  <c r="AC69" i="6"/>
  <c r="Y69" i="6"/>
  <c r="U69" i="6"/>
  <c r="Q69" i="6"/>
  <c r="M69" i="6"/>
  <c r="I69" i="6"/>
  <c r="AU58" i="6"/>
  <c r="AT58" i="6"/>
  <c r="AS58" i="6"/>
  <c r="AQ58" i="6"/>
  <c r="AP58" i="6"/>
  <c r="AO58" i="6"/>
  <c r="AM58" i="6"/>
  <c r="AL58" i="6"/>
  <c r="AK58" i="6"/>
  <c r="AI58" i="6"/>
  <c r="AH58" i="6"/>
  <c r="AG58" i="6"/>
  <c r="AE58" i="6"/>
  <c r="AD58" i="6"/>
  <c r="AC58" i="6"/>
  <c r="AA58" i="6"/>
  <c r="Z58" i="6"/>
  <c r="Y58" i="6"/>
  <c r="W58" i="6"/>
  <c r="V58" i="6"/>
  <c r="U58" i="6"/>
  <c r="S58" i="6"/>
  <c r="R58" i="6"/>
  <c r="Q58" i="6"/>
  <c r="O58" i="6"/>
  <c r="N58" i="6"/>
  <c r="M58" i="6"/>
  <c r="K58" i="6"/>
  <c r="J58" i="6"/>
  <c r="I58" i="6"/>
  <c r="AU51" i="6"/>
  <c r="AT51" i="6"/>
  <c r="AS51" i="6"/>
  <c r="AQ51" i="6"/>
  <c r="AP51" i="6"/>
  <c r="AO51" i="6"/>
  <c r="AM51" i="6"/>
  <c r="AL51" i="6"/>
  <c r="AK51" i="6"/>
  <c r="AI51" i="6"/>
  <c r="AH51" i="6"/>
  <c r="AG51" i="6"/>
  <c r="AE51" i="6"/>
  <c r="AD51" i="6"/>
  <c r="AC51" i="6"/>
  <c r="AA51" i="6"/>
  <c r="Z51" i="6"/>
  <c r="Y51" i="6"/>
  <c r="W51" i="6"/>
  <c r="V51" i="6"/>
  <c r="U51" i="6"/>
  <c r="S51" i="6"/>
  <c r="R51" i="6"/>
  <c r="Q51" i="6"/>
  <c r="O51" i="6"/>
  <c r="N51" i="6"/>
  <c r="M51" i="6"/>
  <c r="K51" i="6"/>
  <c r="J51" i="6"/>
  <c r="I51" i="6"/>
  <c r="AU45" i="6"/>
  <c r="AT45" i="6"/>
  <c r="AS45" i="6"/>
  <c r="AQ45" i="6"/>
  <c r="AP45" i="6"/>
  <c r="AO45" i="6"/>
  <c r="AM45" i="6"/>
  <c r="AL45" i="6"/>
  <c r="AK45" i="6"/>
  <c r="AI45" i="6"/>
  <c r="AH45" i="6"/>
  <c r="AG45" i="6"/>
  <c r="AE45" i="6"/>
  <c r="AD45" i="6"/>
  <c r="AC45" i="6"/>
  <c r="AA45" i="6"/>
  <c r="Z45" i="6"/>
  <c r="Y45" i="6"/>
  <c r="W45" i="6"/>
  <c r="V45" i="6"/>
  <c r="U45" i="6"/>
  <c r="S45" i="6"/>
  <c r="R45" i="6"/>
  <c r="Q45" i="6"/>
  <c r="O45" i="6"/>
  <c r="N45" i="6"/>
  <c r="M45" i="6"/>
  <c r="K45" i="6"/>
  <c r="J45" i="6"/>
  <c r="I45" i="6"/>
  <c r="AU41" i="6"/>
  <c r="AT41" i="6"/>
  <c r="AS41" i="6"/>
  <c r="AQ41" i="6"/>
  <c r="AP41" i="6"/>
  <c r="AO41" i="6"/>
  <c r="AM41" i="6"/>
  <c r="AL41" i="6"/>
  <c r="AK41" i="6"/>
  <c r="AI41" i="6"/>
  <c r="AH41" i="6"/>
  <c r="AG41" i="6"/>
  <c r="AE41" i="6"/>
  <c r="AD41" i="6"/>
  <c r="AC41" i="6"/>
  <c r="AA41" i="6"/>
  <c r="Z41" i="6"/>
  <c r="Y41" i="6"/>
  <c r="W41" i="6"/>
  <c r="V41" i="6"/>
  <c r="U41" i="6"/>
  <c r="S41" i="6"/>
  <c r="R41" i="6"/>
  <c r="Q41" i="6"/>
  <c r="O41" i="6"/>
  <c r="N41" i="6"/>
  <c r="M41" i="6"/>
  <c r="K41" i="6"/>
  <c r="J41" i="6"/>
  <c r="I41" i="6"/>
  <c r="AU31" i="6"/>
  <c r="AT31" i="6"/>
  <c r="AS31" i="6"/>
  <c r="AQ31" i="6"/>
  <c r="AP31" i="6"/>
  <c r="AO31" i="6"/>
  <c r="AM31" i="6"/>
  <c r="AL31" i="6"/>
  <c r="AK31" i="6"/>
  <c r="AI31" i="6"/>
  <c r="AH31" i="6"/>
  <c r="AG31" i="6"/>
  <c r="AE31" i="6"/>
  <c r="AD31" i="6"/>
  <c r="AC31" i="6"/>
  <c r="AA31" i="6"/>
  <c r="Z31" i="6"/>
  <c r="Y31" i="6"/>
  <c r="W31" i="6"/>
  <c r="V31" i="6"/>
  <c r="U31" i="6"/>
  <c r="S31" i="6"/>
  <c r="R31" i="6"/>
  <c r="Q31" i="6"/>
  <c r="O31" i="6"/>
  <c r="N31" i="6"/>
  <c r="M31" i="6"/>
  <c r="K31" i="6"/>
  <c r="J31" i="6"/>
  <c r="I31" i="6"/>
  <c r="AU27" i="6"/>
  <c r="AU61" i="6" s="1"/>
  <c r="AT27" i="6"/>
  <c r="AT61" i="6" s="1"/>
  <c r="AS27" i="6"/>
  <c r="AS61" i="6" s="1"/>
  <c r="AQ27" i="6"/>
  <c r="AP27" i="6"/>
  <c r="AP61" i="6" s="1"/>
  <c r="AO27" i="6"/>
  <c r="AO61" i="6" s="1"/>
  <c r="AM27" i="6"/>
  <c r="AM61" i="6" s="1"/>
  <c r="AL27" i="6"/>
  <c r="AK27" i="6"/>
  <c r="AK61" i="6" s="1"/>
  <c r="AI27" i="6"/>
  <c r="AI61" i="6" s="1"/>
  <c r="AH27" i="6"/>
  <c r="AH61" i="6" s="1"/>
  <c r="AG27" i="6"/>
  <c r="AE27" i="6"/>
  <c r="AE61" i="6" s="1"/>
  <c r="AD27" i="6"/>
  <c r="AD61" i="6" s="1"/>
  <c r="AC27" i="6"/>
  <c r="AC61" i="6" s="1"/>
  <c r="AA27" i="6"/>
  <c r="Z27" i="6"/>
  <c r="Z61" i="6" s="1"/>
  <c r="Y27" i="6"/>
  <c r="Y61" i="6" s="1"/>
  <c r="W27" i="6"/>
  <c r="W61" i="6" s="1"/>
  <c r="V27" i="6"/>
  <c r="U27" i="6"/>
  <c r="U61" i="6" s="1"/>
  <c r="S27" i="6"/>
  <c r="S61" i="6" s="1"/>
  <c r="R27" i="6"/>
  <c r="R61" i="6" s="1"/>
  <c r="Q27" i="6"/>
  <c r="O27" i="6"/>
  <c r="O61" i="6" s="1"/>
  <c r="N27" i="6"/>
  <c r="N61" i="6" s="1"/>
  <c r="M27" i="6"/>
  <c r="M61" i="6" s="1"/>
  <c r="K27" i="6"/>
  <c r="J27" i="6"/>
  <c r="J61" i="6" s="1"/>
  <c r="I27" i="6"/>
  <c r="I61" i="6" s="1"/>
  <c r="AA24" i="6"/>
  <c r="AU17" i="6"/>
  <c r="AT17" i="6"/>
  <c r="AS17" i="6"/>
  <c r="AQ17" i="6"/>
  <c r="AP17" i="6"/>
  <c r="AO17" i="6"/>
  <c r="AM17" i="6"/>
  <c r="AL17" i="6"/>
  <c r="AK17" i="6"/>
  <c r="AI17" i="6"/>
  <c r="AH17" i="6"/>
  <c r="AG17" i="6"/>
  <c r="AE17" i="6"/>
  <c r="AD17" i="6"/>
  <c r="AC17" i="6"/>
  <c r="AA17" i="6"/>
  <c r="Z17" i="6"/>
  <c r="Y17" i="6"/>
  <c r="W17" i="6"/>
  <c r="V17" i="6"/>
  <c r="U17" i="6"/>
  <c r="S17" i="6"/>
  <c r="R17" i="6"/>
  <c r="Q17" i="6"/>
  <c r="O17" i="6"/>
  <c r="N17" i="6"/>
  <c r="M17" i="6"/>
  <c r="K17" i="6"/>
  <c r="J17" i="6"/>
  <c r="I17" i="6"/>
  <c r="AU14" i="6"/>
  <c r="AU24" i="6" s="1"/>
  <c r="AU63" i="6" s="1"/>
  <c r="AU147" i="6" s="1"/>
  <c r="AT14" i="6"/>
  <c r="AS14" i="6"/>
  <c r="AQ14" i="6"/>
  <c r="AQ24" i="6" s="1"/>
  <c r="AP14" i="6"/>
  <c r="AP24" i="6" s="1"/>
  <c r="AP63" i="6" s="1"/>
  <c r="AP147" i="6" s="1"/>
  <c r="AO14" i="6"/>
  <c r="AM14" i="6"/>
  <c r="AL14" i="6"/>
  <c r="AL24" i="6" s="1"/>
  <c r="AK14" i="6"/>
  <c r="AK24" i="6" s="1"/>
  <c r="AK63" i="6" s="1"/>
  <c r="AK147" i="6" s="1"/>
  <c r="AI14" i="6"/>
  <c r="AH14" i="6"/>
  <c r="AG14" i="6"/>
  <c r="AG24" i="6" s="1"/>
  <c r="AE14" i="6"/>
  <c r="AE24" i="6" s="1"/>
  <c r="AE63" i="6" s="1"/>
  <c r="AE147" i="6" s="1"/>
  <c r="AD14" i="6"/>
  <c r="AC14" i="6"/>
  <c r="AA14" i="6"/>
  <c r="Z14" i="6"/>
  <c r="Z24" i="6" s="1"/>
  <c r="Z63" i="6" s="1"/>
  <c r="Z147" i="6" s="1"/>
  <c r="Y14" i="6"/>
  <c r="W14" i="6"/>
  <c r="V14" i="6"/>
  <c r="V24" i="6" s="1"/>
  <c r="U14" i="6"/>
  <c r="U24" i="6" s="1"/>
  <c r="U63" i="6" s="1"/>
  <c r="U147" i="6" s="1"/>
  <c r="S14" i="6"/>
  <c r="R14" i="6"/>
  <c r="Q14" i="6"/>
  <c r="Q24" i="6" s="1"/>
  <c r="O14" i="6"/>
  <c r="O24" i="6" s="1"/>
  <c r="O63" i="6" s="1"/>
  <c r="O147" i="6" s="1"/>
  <c r="N14" i="6"/>
  <c r="M14" i="6"/>
  <c r="K14" i="6"/>
  <c r="K24" i="6" s="1"/>
  <c r="J14" i="6"/>
  <c r="J24" i="6" s="1"/>
  <c r="J63" i="6" s="1"/>
  <c r="J147" i="6" s="1"/>
  <c r="I14" i="6"/>
  <c r="AU6" i="6"/>
  <c r="AT6" i="6"/>
  <c r="AT24" i="6" s="1"/>
  <c r="AS6" i="6"/>
  <c r="AS24" i="6" s="1"/>
  <c r="AS63" i="6" s="1"/>
  <c r="AS147" i="6" s="1"/>
  <c r="AQ6" i="6"/>
  <c r="AP6" i="6"/>
  <c r="AO6" i="6"/>
  <c r="AO24" i="6" s="1"/>
  <c r="AM6" i="6"/>
  <c r="AM24" i="6" s="1"/>
  <c r="AM63" i="6" s="1"/>
  <c r="AM147" i="6" s="1"/>
  <c r="AL6" i="6"/>
  <c r="AK6" i="6"/>
  <c r="AI6" i="6"/>
  <c r="AI24" i="6" s="1"/>
  <c r="AH6" i="6"/>
  <c r="AH24" i="6" s="1"/>
  <c r="AH63" i="6" s="1"/>
  <c r="AH147" i="6" s="1"/>
  <c r="AG6" i="6"/>
  <c r="AE6" i="6"/>
  <c r="AD6" i="6"/>
  <c r="AD24" i="6" s="1"/>
  <c r="AC6" i="6"/>
  <c r="AC24" i="6" s="1"/>
  <c r="AC63" i="6" s="1"/>
  <c r="AC147" i="6" s="1"/>
  <c r="AA6" i="6"/>
  <c r="Z6" i="6"/>
  <c r="Y6" i="6"/>
  <c r="Y24" i="6" s="1"/>
  <c r="W6" i="6"/>
  <c r="W24" i="6" s="1"/>
  <c r="W63" i="6" s="1"/>
  <c r="W147" i="6" s="1"/>
  <c r="V6" i="6"/>
  <c r="U6" i="6"/>
  <c r="S6" i="6"/>
  <c r="S24" i="6" s="1"/>
  <c r="R6" i="6"/>
  <c r="R24" i="6" s="1"/>
  <c r="R63" i="6" s="1"/>
  <c r="R147" i="6" s="1"/>
  <c r="Q6" i="6"/>
  <c r="O6" i="6"/>
  <c r="N6" i="6"/>
  <c r="N24" i="6" s="1"/>
  <c r="M6" i="6"/>
  <c r="M24" i="6" s="1"/>
  <c r="M63" i="6" s="1"/>
  <c r="M147" i="6" s="1"/>
  <c r="K6" i="6"/>
  <c r="J6" i="6"/>
  <c r="I6" i="6"/>
  <c r="I24" i="6" s="1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A139" i="4"/>
  <c r="Z139" i="4"/>
  <c r="Y139" i="4"/>
  <c r="W139" i="4"/>
  <c r="V139" i="4"/>
  <c r="U139" i="4"/>
  <c r="S139" i="4"/>
  <c r="R139" i="4"/>
  <c r="Q139" i="4"/>
  <c r="O139" i="4"/>
  <c r="N139" i="4"/>
  <c r="M139" i="4"/>
  <c r="K139" i="4"/>
  <c r="J139" i="4"/>
  <c r="I139" i="4"/>
  <c r="AU132" i="4"/>
  <c r="AU143" i="4" s="1"/>
  <c r="AT132" i="4"/>
  <c r="AT143" i="4" s="1"/>
  <c r="AS132" i="4"/>
  <c r="AS143" i="4" s="1"/>
  <c r="AQ132" i="4"/>
  <c r="AQ143" i="4" s="1"/>
  <c r="AP132" i="4"/>
  <c r="AP143" i="4" s="1"/>
  <c r="AO132" i="4"/>
  <c r="AO143" i="4" s="1"/>
  <c r="AM132" i="4"/>
  <c r="AM143" i="4" s="1"/>
  <c r="AL132" i="4"/>
  <c r="AL143" i="4" s="1"/>
  <c r="AK132" i="4"/>
  <c r="AK143" i="4" s="1"/>
  <c r="AI132" i="4"/>
  <c r="AI143" i="4" s="1"/>
  <c r="AH132" i="4"/>
  <c r="AH143" i="4" s="1"/>
  <c r="AG132" i="4"/>
  <c r="AG143" i="4" s="1"/>
  <c r="AE132" i="4"/>
  <c r="AE143" i="4" s="1"/>
  <c r="AD132" i="4"/>
  <c r="AD143" i="4" s="1"/>
  <c r="AC132" i="4"/>
  <c r="AC143" i="4" s="1"/>
  <c r="AA132" i="4"/>
  <c r="AA143" i="4" s="1"/>
  <c r="Z132" i="4"/>
  <c r="Z143" i="4" s="1"/>
  <c r="Y132" i="4"/>
  <c r="Y143" i="4" s="1"/>
  <c r="W132" i="4"/>
  <c r="W143" i="4" s="1"/>
  <c r="V132" i="4"/>
  <c r="V143" i="4" s="1"/>
  <c r="U132" i="4"/>
  <c r="U143" i="4" s="1"/>
  <c r="S132" i="4"/>
  <c r="S143" i="4" s="1"/>
  <c r="R132" i="4"/>
  <c r="R143" i="4" s="1"/>
  <c r="Q132" i="4"/>
  <c r="Q143" i="4" s="1"/>
  <c r="O132" i="4"/>
  <c r="O143" i="4" s="1"/>
  <c r="N132" i="4"/>
  <c r="N143" i="4" s="1"/>
  <c r="M132" i="4"/>
  <c r="M143" i="4" s="1"/>
  <c r="K132" i="4"/>
  <c r="K143" i="4" s="1"/>
  <c r="J132" i="4"/>
  <c r="J143" i="4" s="1"/>
  <c r="I132" i="4"/>
  <c r="I143" i="4" s="1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A127" i="4"/>
  <c r="Z127" i="4"/>
  <c r="Y127" i="4"/>
  <c r="W127" i="4"/>
  <c r="V127" i="4"/>
  <c r="U127" i="4"/>
  <c r="S127" i="4"/>
  <c r="R127" i="4"/>
  <c r="Q127" i="4"/>
  <c r="O127" i="4"/>
  <c r="N127" i="4"/>
  <c r="M127" i="4"/>
  <c r="K127" i="4"/>
  <c r="J127" i="4"/>
  <c r="I127" i="4"/>
  <c r="AU121" i="4"/>
  <c r="AT121" i="4"/>
  <c r="AT123" i="4" s="1"/>
  <c r="AS121" i="4"/>
  <c r="AS123" i="4" s="1"/>
  <c r="AQ121" i="4"/>
  <c r="AP121" i="4"/>
  <c r="AO121" i="4"/>
  <c r="AO123" i="4" s="1"/>
  <c r="AM121" i="4"/>
  <c r="AM123" i="4" s="1"/>
  <c r="AL121" i="4"/>
  <c r="AK121" i="4"/>
  <c r="AI121" i="4"/>
  <c r="AI123" i="4" s="1"/>
  <c r="AH121" i="4"/>
  <c r="AH123" i="4" s="1"/>
  <c r="AG121" i="4"/>
  <c r="AE121" i="4"/>
  <c r="AD121" i="4"/>
  <c r="AD123" i="4" s="1"/>
  <c r="AC121" i="4"/>
  <c r="AC123" i="4" s="1"/>
  <c r="AA121" i="4"/>
  <c r="Z121" i="4"/>
  <c r="Y121" i="4"/>
  <c r="Y123" i="4" s="1"/>
  <c r="W121" i="4"/>
  <c r="W123" i="4" s="1"/>
  <c r="V121" i="4"/>
  <c r="U121" i="4"/>
  <c r="S121" i="4"/>
  <c r="S123" i="4" s="1"/>
  <c r="R121" i="4"/>
  <c r="R123" i="4" s="1"/>
  <c r="Q121" i="4"/>
  <c r="O121" i="4"/>
  <c r="N121" i="4"/>
  <c r="N123" i="4" s="1"/>
  <c r="M121" i="4"/>
  <c r="M123" i="4" s="1"/>
  <c r="K121" i="4"/>
  <c r="J121" i="4"/>
  <c r="I121" i="4"/>
  <c r="I123" i="4" s="1"/>
  <c r="AU111" i="4"/>
  <c r="AU123" i="4" s="1"/>
  <c r="AT111" i="4"/>
  <c r="AS111" i="4"/>
  <c r="AQ111" i="4"/>
  <c r="AQ123" i="4" s="1"/>
  <c r="AP111" i="4"/>
  <c r="AP123" i="4" s="1"/>
  <c r="AO111" i="4"/>
  <c r="AM111" i="4"/>
  <c r="AL111" i="4"/>
  <c r="AL123" i="4" s="1"/>
  <c r="AK111" i="4"/>
  <c r="AK123" i="4" s="1"/>
  <c r="AI111" i="4"/>
  <c r="AH111" i="4"/>
  <c r="AG111" i="4"/>
  <c r="AG123" i="4" s="1"/>
  <c r="AE111" i="4"/>
  <c r="AE123" i="4" s="1"/>
  <c r="AD111" i="4"/>
  <c r="AC111" i="4"/>
  <c r="AA111" i="4"/>
  <c r="AA123" i="4" s="1"/>
  <c r="Z111" i="4"/>
  <c r="Z123" i="4" s="1"/>
  <c r="Y111" i="4"/>
  <c r="W111" i="4"/>
  <c r="V111" i="4"/>
  <c r="V123" i="4" s="1"/>
  <c r="U111" i="4"/>
  <c r="U123" i="4" s="1"/>
  <c r="S111" i="4"/>
  <c r="R111" i="4"/>
  <c r="Q111" i="4"/>
  <c r="Q123" i="4" s="1"/>
  <c r="O111" i="4"/>
  <c r="O123" i="4" s="1"/>
  <c r="N111" i="4"/>
  <c r="M111" i="4"/>
  <c r="K111" i="4"/>
  <c r="K123" i="4" s="1"/>
  <c r="J111" i="4"/>
  <c r="J123" i="4" s="1"/>
  <c r="I111" i="4"/>
  <c r="AU95" i="4"/>
  <c r="AU97" i="4" s="1"/>
  <c r="AT95" i="4"/>
  <c r="AS95" i="4"/>
  <c r="AQ95" i="4"/>
  <c r="AQ97" i="4" s="1"/>
  <c r="AP95" i="4"/>
  <c r="AP97" i="4" s="1"/>
  <c r="AO95" i="4"/>
  <c r="AM95" i="4"/>
  <c r="AL95" i="4"/>
  <c r="AL97" i="4" s="1"/>
  <c r="AK95" i="4"/>
  <c r="AK97" i="4" s="1"/>
  <c r="AI95" i="4"/>
  <c r="AH95" i="4"/>
  <c r="AG95" i="4"/>
  <c r="AG97" i="4" s="1"/>
  <c r="AE95" i="4"/>
  <c r="AE97" i="4" s="1"/>
  <c r="AD95" i="4"/>
  <c r="AC95" i="4"/>
  <c r="AA95" i="4"/>
  <c r="AA97" i="4" s="1"/>
  <c r="Z95" i="4"/>
  <c r="Z97" i="4" s="1"/>
  <c r="Y95" i="4"/>
  <c r="W95" i="4"/>
  <c r="V95" i="4"/>
  <c r="V97" i="4" s="1"/>
  <c r="U95" i="4"/>
  <c r="U97" i="4" s="1"/>
  <c r="S95" i="4"/>
  <c r="R95" i="4"/>
  <c r="Q95" i="4"/>
  <c r="Q97" i="4" s="1"/>
  <c r="O95" i="4"/>
  <c r="O97" i="4" s="1"/>
  <c r="O148" i="4" s="1"/>
  <c r="N95" i="4"/>
  <c r="M95" i="4"/>
  <c r="K95" i="4"/>
  <c r="K97" i="4" s="1"/>
  <c r="J95" i="4"/>
  <c r="J97" i="4" s="1"/>
  <c r="J148" i="4" s="1"/>
  <c r="I95" i="4"/>
  <c r="AU82" i="4"/>
  <c r="AT82" i="4"/>
  <c r="AT97" i="4" s="1"/>
  <c r="AT148" i="4" s="1"/>
  <c r="AS82" i="4"/>
  <c r="AS97" i="4" s="1"/>
  <c r="AS148" i="4" s="1"/>
  <c r="AQ82" i="4"/>
  <c r="AP82" i="4"/>
  <c r="AO82" i="4"/>
  <c r="AO97" i="4" s="1"/>
  <c r="AO148" i="4" s="1"/>
  <c r="AM82" i="4"/>
  <c r="AM97" i="4" s="1"/>
  <c r="AM148" i="4" s="1"/>
  <c r="AL82" i="4"/>
  <c r="AK82" i="4"/>
  <c r="AI82" i="4"/>
  <c r="AI97" i="4" s="1"/>
  <c r="AI148" i="4" s="1"/>
  <c r="AH82" i="4"/>
  <c r="AH97" i="4" s="1"/>
  <c r="AH148" i="4" s="1"/>
  <c r="AG82" i="4"/>
  <c r="AE82" i="4"/>
  <c r="AD82" i="4"/>
  <c r="AD97" i="4" s="1"/>
  <c r="AD148" i="4" s="1"/>
  <c r="AC82" i="4"/>
  <c r="AC97" i="4" s="1"/>
  <c r="AC148" i="4" s="1"/>
  <c r="AA82" i="4"/>
  <c r="Z82" i="4"/>
  <c r="Y82" i="4"/>
  <c r="Y97" i="4" s="1"/>
  <c r="Y148" i="4" s="1"/>
  <c r="W82" i="4"/>
  <c r="W97" i="4" s="1"/>
  <c r="W148" i="4" s="1"/>
  <c r="V82" i="4"/>
  <c r="U82" i="4"/>
  <c r="S82" i="4"/>
  <c r="S97" i="4" s="1"/>
  <c r="S148" i="4" s="1"/>
  <c r="R82" i="4"/>
  <c r="R97" i="4" s="1"/>
  <c r="R148" i="4" s="1"/>
  <c r="Q82" i="4"/>
  <c r="O82" i="4"/>
  <c r="N82" i="4"/>
  <c r="N97" i="4" s="1"/>
  <c r="N148" i="4" s="1"/>
  <c r="M82" i="4"/>
  <c r="M97" i="4" s="1"/>
  <c r="M148" i="4" s="1"/>
  <c r="K82" i="4"/>
  <c r="J82" i="4"/>
  <c r="I82" i="4"/>
  <c r="I97" i="4" s="1"/>
  <c r="I148" i="4" s="1"/>
  <c r="AS69" i="4"/>
  <c r="AO69" i="4"/>
  <c r="AK69" i="4"/>
  <c r="AG69" i="4"/>
  <c r="AC69" i="4"/>
  <c r="Y69" i="4"/>
  <c r="U69" i="4"/>
  <c r="Q69" i="4"/>
  <c r="M69" i="4"/>
  <c r="I69" i="4"/>
  <c r="AU58" i="4"/>
  <c r="AT58" i="4"/>
  <c r="AS58" i="4"/>
  <c r="AQ58" i="4"/>
  <c r="AP58" i="4"/>
  <c r="AO58" i="4"/>
  <c r="AM58" i="4"/>
  <c r="AL58" i="4"/>
  <c r="AK58" i="4"/>
  <c r="AI58" i="4"/>
  <c r="AH58" i="4"/>
  <c r="AG58" i="4"/>
  <c r="AE58" i="4"/>
  <c r="AD58" i="4"/>
  <c r="AC58" i="4"/>
  <c r="AA58" i="4"/>
  <c r="Z58" i="4"/>
  <c r="Y58" i="4"/>
  <c r="W58" i="4"/>
  <c r="V58" i="4"/>
  <c r="U58" i="4"/>
  <c r="S58" i="4"/>
  <c r="R58" i="4"/>
  <c r="Q58" i="4"/>
  <c r="O58" i="4"/>
  <c r="N58" i="4"/>
  <c r="M58" i="4"/>
  <c r="K58" i="4"/>
  <c r="J58" i="4"/>
  <c r="I58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A51" i="4"/>
  <c r="Z51" i="4"/>
  <c r="Y51" i="4"/>
  <c r="W51" i="4"/>
  <c r="V51" i="4"/>
  <c r="U51" i="4"/>
  <c r="S51" i="4"/>
  <c r="R51" i="4"/>
  <c r="Q51" i="4"/>
  <c r="O51" i="4"/>
  <c r="N51" i="4"/>
  <c r="M51" i="4"/>
  <c r="K51" i="4"/>
  <c r="J51" i="4"/>
  <c r="I51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A45" i="4"/>
  <c r="Z45" i="4"/>
  <c r="Y45" i="4"/>
  <c r="W45" i="4"/>
  <c r="V45" i="4"/>
  <c r="U45" i="4"/>
  <c r="S45" i="4"/>
  <c r="R45" i="4"/>
  <c r="Q45" i="4"/>
  <c r="O45" i="4"/>
  <c r="N45" i="4"/>
  <c r="M45" i="4"/>
  <c r="K45" i="4"/>
  <c r="J45" i="4"/>
  <c r="I45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A41" i="4"/>
  <c r="Z41" i="4"/>
  <c r="Y41" i="4"/>
  <c r="W41" i="4"/>
  <c r="V41" i="4"/>
  <c r="U41" i="4"/>
  <c r="S41" i="4"/>
  <c r="R41" i="4"/>
  <c r="Q41" i="4"/>
  <c r="O41" i="4"/>
  <c r="N41" i="4"/>
  <c r="M41" i="4"/>
  <c r="K41" i="4"/>
  <c r="J41" i="4"/>
  <c r="I41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A31" i="4"/>
  <c r="Z31" i="4"/>
  <c r="Y31" i="4"/>
  <c r="W31" i="4"/>
  <c r="V31" i="4"/>
  <c r="U31" i="4"/>
  <c r="S31" i="4"/>
  <c r="R31" i="4"/>
  <c r="Q31" i="4"/>
  <c r="O31" i="4"/>
  <c r="N31" i="4"/>
  <c r="M31" i="4"/>
  <c r="K31" i="4"/>
  <c r="J31" i="4"/>
  <c r="I31" i="4"/>
  <c r="AU27" i="4"/>
  <c r="AU61" i="4" s="1"/>
  <c r="AT27" i="4"/>
  <c r="AT61" i="4" s="1"/>
  <c r="AS27" i="4"/>
  <c r="AS61" i="4" s="1"/>
  <c r="AQ27" i="4"/>
  <c r="AQ61" i="4" s="1"/>
  <c r="AP27" i="4"/>
  <c r="AP61" i="4" s="1"/>
  <c r="AO27" i="4"/>
  <c r="AO61" i="4" s="1"/>
  <c r="AM27" i="4"/>
  <c r="AM61" i="4" s="1"/>
  <c r="AL27" i="4"/>
  <c r="AL61" i="4" s="1"/>
  <c r="AK27" i="4"/>
  <c r="AK61" i="4" s="1"/>
  <c r="AI27" i="4"/>
  <c r="AI61" i="4" s="1"/>
  <c r="AH27" i="4"/>
  <c r="AH61" i="4" s="1"/>
  <c r="AG27" i="4"/>
  <c r="AG61" i="4" s="1"/>
  <c r="AE27" i="4"/>
  <c r="AE61" i="4" s="1"/>
  <c r="AD27" i="4"/>
  <c r="AD61" i="4" s="1"/>
  <c r="AC27" i="4"/>
  <c r="AC61" i="4" s="1"/>
  <c r="AA27" i="4"/>
  <c r="AA61" i="4" s="1"/>
  <c r="Z27" i="4"/>
  <c r="Z61" i="4" s="1"/>
  <c r="Y27" i="4"/>
  <c r="Y61" i="4" s="1"/>
  <c r="W27" i="4"/>
  <c r="W61" i="4" s="1"/>
  <c r="V27" i="4"/>
  <c r="V61" i="4" s="1"/>
  <c r="U27" i="4"/>
  <c r="U61" i="4" s="1"/>
  <c r="S27" i="4"/>
  <c r="S61" i="4" s="1"/>
  <c r="R27" i="4"/>
  <c r="R61" i="4" s="1"/>
  <c r="Q27" i="4"/>
  <c r="Q61" i="4" s="1"/>
  <c r="O27" i="4"/>
  <c r="O61" i="4" s="1"/>
  <c r="N27" i="4"/>
  <c r="N61" i="4" s="1"/>
  <c r="M27" i="4"/>
  <c r="M61" i="4" s="1"/>
  <c r="K27" i="4"/>
  <c r="K61" i="4" s="1"/>
  <c r="J27" i="4"/>
  <c r="J61" i="4" s="1"/>
  <c r="I27" i="4"/>
  <c r="I61" i="4" s="1"/>
  <c r="AU17" i="4"/>
  <c r="AT17" i="4"/>
  <c r="AS17" i="4"/>
  <c r="AQ17" i="4"/>
  <c r="AP17" i="4"/>
  <c r="AO17" i="4"/>
  <c r="AM17" i="4"/>
  <c r="AL17" i="4"/>
  <c r="AK17" i="4"/>
  <c r="AI17" i="4"/>
  <c r="AH17" i="4"/>
  <c r="AG17" i="4"/>
  <c r="AE17" i="4"/>
  <c r="AD17" i="4"/>
  <c r="AC17" i="4"/>
  <c r="AA17" i="4"/>
  <c r="Z17" i="4"/>
  <c r="Y17" i="4"/>
  <c r="W17" i="4"/>
  <c r="V17" i="4"/>
  <c r="U17" i="4"/>
  <c r="S17" i="4"/>
  <c r="R17" i="4"/>
  <c r="Q17" i="4"/>
  <c r="O17" i="4"/>
  <c r="N17" i="4"/>
  <c r="M17" i="4"/>
  <c r="K17" i="4"/>
  <c r="J17" i="4"/>
  <c r="I17" i="4"/>
  <c r="AU14" i="4"/>
  <c r="AT14" i="4"/>
  <c r="AS14" i="4"/>
  <c r="AQ14" i="4"/>
  <c r="AP14" i="4"/>
  <c r="AO14" i="4"/>
  <c r="AM14" i="4"/>
  <c r="AL14" i="4"/>
  <c r="AK14" i="4"/>
  <c r="AI14" i="4"/>
  <c r="AH14" i="4"/>
  <c r="AG14" i="4"/>
  <c r="AE14" i="4"/>
  <c r="AD14" i="4"/>
  <c r="AC14" i="4"/>
  <c r="AA14" i="4"/>
  <c r="Z14" i="4"/>
  <c r="Y14" i="4"/>
  <c r="W14" i="4"/>
  <c r="V14" i="4"/>
  <c r="U14" i="4"/>
  <c r="S14" i="4"/>
  <c r="R14" i="4"/>
  <c r="Q14" i="4"/>
  <c r="O14" i="4"/>
  <c r="N14" i="4"/>
  <c r="M14" i="4"/>
  <c r="K14" i="4"/>
  <c r="J14" i="4"/>
  <c r="I14" i="4"/>
  <c r="AU6" i="4"/>
  <c r="AU24" i="4" s="1"/>
  <c r="AT6" i="4"/>
  <c r="AT24" i="4" s="1"/>
  <c r="AT63" i="4" s="1"/>
  <c r="AT147" i="4" s="1"/>
  <c r="AS6" i="4"/>
  <c r="AS24" i="4" s="1"/>
  <c r="AS63" i="4" s="1"/>
  <c r="AS147" i="4" s="1"/>
  <c r="AQ6" i="4"/>
  <c r="AQ24" i="4" s="1"/>
  <c r="AQ63" i="4" s="1"/>
  <c r="AQ147" i="4" s="1"/>
  <c r="AP6" i="4"/>
  <c r="AP24" i="4" s="1"/>
  <c r="AP63" i="4" s="1"/>
  <c r="AP147" i="4" s="1"/>
  <c r="AO6" i="4"/>
  <c r="AO24" i="4" s="1"/>
  <c r="AO63" i="4" s="1"/>
  <c r="AO147" i="4" s="1"/>
  <c r="AM6" i="4"/>
  <c r="AM24" i="4" s="1"/>
  <c r="AM63" i="4" s="1"/>
  <c r="AM147" i="4" s="1"/>
  <c r="AL6" i="4"/>
  <c r="AL24" i="4" s="1"/>
  <c r="AL63" i="4" s="1"/>
  <c r="AL147" i="4" s="1"/>
  <c r="AK6" i="4"/>
  <c r="AK24" i="4" s="1"/>
  <c r="AK63" i="4" s="1"/>
  <c r="AK147" i="4" s="1"/>
  <c r="AI6" i="4"/>
  <c r="AI24" i="4" s="1"/>
  <c r="AI63" i="4" s="1"/>
  <c r="AI147" i="4" s="1"/>
  <c r="AH6" i="4"/>
  <c r="AH24" i="4" s="1"/>
  <c r="AH63" i="4" s="1"/>
  <c r="AH147" i="4" s="1"/>
  <c r="AG6" i="4"/>
  <c r="AG24" i="4" s="1"/>
  <c r="AG63" i="4" s="1"/>
  <c r="AG147" i="4" s="1"/>
  <c r="AE6" i="4"/>
  <c r="AE24" i="4" s="1"/>
  <c r="AE63" i="4" s="1"/>
  <c r="AE147" i="4" s="1"/>
  <c r="AD6" i="4"/>
  <c r="AD24" i="4" s="1"/>
  <c r="AD63" i="4" s="1"/>
  <c r="AD147" i="4" s="1"/>
  <c r="AC6" i="4"/>
  <c r="AC24" i="4" s="1"/>
  <c r="AC63" i="4" s="1"/>
  <c r="AC147" i="4" s="1"/>
  <c r="AA6" i="4"/>
  <c r="AA24" i="4" s="1"/>
  <c r="AA63" i="4" s="1"/>
  <c r="AA147" i="4" s="1"/>
  <c r="Z6" i="4"/>
  <c r="Z24" i="4" s="1"/>
  <c r="Z63" i="4" s="1"/>
  <c r="Z147" i="4" s="1"/>
  <c r="Y6" i="4"/>
  <c r="Y24" i="4" s="1"/>
  <c r="Y63" i="4" s="1"/>
  <c r="Y147" i="4" s="1"/>
  <c r="W6" i="4"/>
  <c r="W24" i="4" s="1"/>
  <c r="W63" i="4" s="1"/>
  <c r="W147" i="4" s="1"/>
  <c r="V6" i="4"/>
  <c r="V24" i="4" s="1"/>
  <c r="V63" i="4" s="1"/>
  <c r="V147" i="4" s="1"/>
  <c r="U6" i="4"/>
  <c r="U24" i="4" s="1"/>
  <c r="U63" i="4" s="1"/>
  <c r="U147" i="4" s="1"/>
  <c r="S6" i="4"/>
  <c r="S24" i="4" s="1"/>
  <c r="S63" i="4" s="1"/>
  <c r="S147" i="4" s="1"/>
  <c r="R6" i="4"/>
  <c r="R24" i="4" s="1"/>
  <c r="R63" i="4" s="1"/>
  <c r="R147" i="4" s="1"/>
  <c r="Q6" i="4"/>
  <c r="Q24" i="4" s="1"/>
  <c r="Q63" i="4" s="1"/>
  <c r="Q147" i="4" s="1"/>
  <c r="O6" i="4"/>
  <c r="O24" i="4" s="1"/>
  <c r="O63" i="4" s="1"/>
  <c r="O147" i="4" s="1"/>
  <c r="N6" i="4"/>
  <c r="N24" i="4" s="1"/>
  <c r="N63" i="4" s="1"/>
  <c r="N147" i="4" s="1"/>
  <c r="M6" i="4"/>
  <c r="M24" i="4" s="1"/>
  <c r="M63" i="4" s="1"/>
  <c r="M147" i="4" s="1"/>
  <c r="K6" i="4"/>
  <c r="K24" i="4" s="1"/>
  <c r="K63" i="4" s="1"/>
  <c r="K147" i="4" s="1"/>
  <c r="J6" i="4"/>
  <c r="J24" i="4" s="1"/>
  <c r="J63" i="4" s="1"/>
  <c r="J147" i="4" s="1"/>
  <c r="I6" i="4"/>
  <c r="I24" i="4" s="1"/>
  <c r="I63" i="4" s="1"/>
  <c r="I147" i="4" s="1"/>
  <c r="AA139" i="2"/>
  <c r="Z139" i="2"/>
  <c r="Y139" i="2"/>
  <c r="W139" i="2"/>
  <c r="V139" i="2"/>
  <c r="U139" i="2"/>
  <c r="S139" i="2"/>
  <c r="R139" i="2"/>
  <c r="Q139" i="2"/>
  <c r="O139" i="2"/>
  <c r="N139" i="2"/>
  <c r="M139" i="2"/>
  <c r="AA132" i="2"/>
  <c r="Z132" i="2"/>
  <c r="Y132" i="2"/>
  <c r="W132" i="2"/>
  <c r="V132" i="2"/>
  <c r="U132" i="2"/>
  <c r="S132" i="2"/>
  <c r="R132" i="2"/>
  <c r="R143" i="2" s="1"/>
  <c r="Q132" i="2"/>
  <c r="O132" i="2"/>
  <c r="O143" i="2" s="1"/>
  <c r="N132" i="2"/>
  <c r="M132" i="2"/>
  <c r="AA127" i="2"/>
  <c r="Z127" i="2"/>
  <c r="Y127" i="2"/>
  <c r="W127" i="2"/>
  <c r="V127" i="2"/>
  <c r="U127" i="2"/>
  <c r="S127" i="2"/>
  <c r="R127" i="2"/>
  <c r="Q127" i="2"/>
  <c r="O127" i="2"/>
  <c r="N127" i="2"/>
  <c r="M127" i="2"/>
  <c r="K127" i="2"/>
  <c r="AA121" i="2"/>
  <c r="Z121" i="2"/>
  <c r="Y121" i="2"/>
  <c r="W121" i="2"/>
  <c r="W123" i="2" s="1"/>
  <c r="V121" i="2"/>
  <c r="U121" i="2"/>
  <c r="S121" i="2"/>
  <c r="R121" i="2"/>
  <c r="Q121" i="2"/>
  <c r="O121" i="2"/>
  <c r="O123" i="2" s="1"/>
  <c r="N121" i="2"/>
  <c r="M121" i="2"/>
  <c r="M123" i="2" s="1"/>
  <c r="K123" i="2"/>
  <c r="K145" i="2" s="1"/>
  <c r="AA111" i="2"/>
  <c r="Z111" i="2"/>
  <c r="Y111" i="2"/>
  <c r="W111" i="2"/>
  <c r="V111" i="2"/>
  <c r="U111" i="2"/>
  <c r="S111" i="2"/>
  <c r="R111" i="2"/>
  <c r="Q111" i="2"/>
  <c r="O111" i="2"/>
  <c r="N111" i="2"/>
  <c r="M111" i="2"/>
  <c r="AA95" i="2"/>
  <c r="Z95" i="2"/>
  <c r="Y95" i="2"/>
  <c r="W95" i="2"/>
  <c r="W97" i="2" s="1"/>
  <c r="V95" i="2"/>
  <c r="U95" i="2"/>
  <c r="U97" i="2" s="1"/>
  <c r="S95" i="2"/>
  <c r="R95" i="2"/>
  <c r="Q95" i="2"/>
  <c r="O95" i="2"/>
  <c r="N95" i="2"/>
  <c r="M95" i="2"/>
  <c r="M97" i="2" s="1"/>
  <c r="AA82" i="2"/>
  <c r="Z82" i="2"/>
  <c r="Y82" i="2"/>
  <c r="W82" i="2"/>
  <c r="V82" i="2"/>
  <c r="U82" i="2"/>
  <c r="S82" i="2"/>
  <c r="R82" i="2"/>
  <c r="Q82" i="2"/>
  <c r="O82" i="2"/>
  <c r="N82" i="2"/>
  <c r="M82" i="2"/>
  <c r="Y69" i="2"/>
  <c r="U69" i="2"/>
  <c r="Q69" i="2"/>
  <c r="M69" i="2"/>
  <c r="I69" i="2"/>
  <c r="AA58" i="2"/>
  <c r="Z58" i="2"/>
  <c r="Y58" i="2"/>
  <c r="W58" i="2"/>
  <c r="V58" i="2"/>
  <c r="U58" i="2"/>
  <c r="S58" i="2"/>
  <c r="R58" i="2"/>
  <c r="Q58" i="2"/>
  <c r="O58" i="2"/>
  <c r="N58" i="2"/>
  <c r="M58" i="2"/>
  <c r="K58" i="2"/>
  <c r="J58" i="2"/>
  <c r="I58" i="2"/>
  <c r="AA51" i="2"/>
  <c r="Z51" i="2"/>
  <c r="Y51" i="2"/>
  <c r="W51" i="2"/>
  <c r="V51" i="2"/>
  <c r="U51" i="2"/>
  <c r="S51" i="2"/>
  <c r="R51" i="2"/>
  <c r="Q51" i="2"/>
  <c r="O51" i="2"/>
  <c r="N51" i="2"/>
  <c r="M51" i="2"/>
  <c r="AA45" i="2"/>
  <c r="Z45" i="2"/>
  <c r="Y45" i="2"/>
  <c r="W45" i="2"/>
  <c r="V45" i="2"/>
  <c r="U45" i="2"/>
  <c r="S45" i="2"/>
  <c r="R45" i="2"/>
  <c r="Q45" i="2"/>
  <c r="O45" i="2"/>
  <c r="N45" i="2"/>
  <c r="M45" i="2"/>
  <c r="K45" i="2"/>
  <c r="J45" i="2"/>
  <c r="I45" i="2"/>
  <c r="AA41" i="2"/>
  <c r="Z41" i="2"/>
  <c r="Y41" i="2"/>
  <c r="W41" i="2"/>
  <c r="V41" i="2"/>
  <c r="U41" i="2"/>
  <c r="S41" i="2"/>
  <c r="R41" i="2"/>
  <c r="Q41" i="2"/>
  <c r="O41" i="2"/>
  <c r="N41" i="2"/>
  <c r="M41" i="2"/>
  <c r="AA31" i="2"/>
  <c r="Z31" i="2"/>
  <c r="Y31" i="2"/>
  <c r="W31" i="2"/>
  <c r="V31" i="2"/>
  <c r="U31" i="2"/>
  <c r="S31" i="2"/>
  <c r="R31" i="2"/>
  <c r="Q31" i="2"/>
  <c r="O31" i="2"/>
  <c r="N31" i="2"/>
  <c r="M31" i="2"/>
  <c r="AA27" i="2"/>
  <c r="AA61" i="2" s="1"/>
  <c r="Z27" i="2"/>
  <c r="Z61" i="2" s="1"/>
  <c r="Y27" i="2"/>
  <c r="W27" i="2"/>
  <c r="V27" i="2"/>
  <c r="U27" i="2"/>
  <c r="S27" i="2"/>
  <c r="R27" i="2"/>
  <c r="Q27" i="2"/>
  <c r="Q61" i="2" s="1"/>
  <c r="O27" i="2"/>
  <c r="O61" i="2" s="1"/>
  <c r="N27" i="2"/>
  <c r="M27" i="2"/>
  <c r="AA17" i="2"/>
  <c r="Z17" i="2"/>
  <c r="Y17" i="2"/>
  <c r="W17" i="2"/>
  <c r="V17" i="2"/>
  <c r="U17" i="2"/>
  <c r="S17" i="2"/>
  <c r="R17" i="2"/>
  <c r="Q17" i="2"/>
  <c r="O17" i="2"/>
  <c r="N17" i="2"/>
  <c r="M17" i="2"/>
  <c r="AA14" i="2"/>
  <c r="Z14" i="2"/>
  <c r="Y14" i="2"/>
  <c r="W14" i="2"/>
  <c r="V14" i="2"/>
  <c r="U14" i="2"/>
  <c r="S14" i="2"/>
  <c r="R14" i="2"/>
  <c r="Q14" i="2"/>
  <c r="O14" i="2"/>
  <c r="N14" i="2"/>
  <c r="M14" i="2"/>
  <c r="AA6" i="2"/>
  <c r="Z6" i="2"/>
  <c r="Y6" i="2"/>
  <c r="W6" i="2"/>
  <c r="W24" i="2" s="1"/>
  <c r="V6" i="2"/>
  <c r="V24" i="2" s="1"/>
  <c r="U6" i="2"/>
  <c r="S6" i="2"/>
  <c r="S24" i="2" s="1"/>
  <c r="R6" i="2"/>
  <c r="R24" i="2" s="1"/>
  <c r="Q6" i="2"/>
  <c r="O6" i="2"/>
  <c r="N6" i="2"/>
  <c r="M6" i="2"/>
  <c r="M24" i="2" s="1"/>
  <c r="K24" i="2"/>
  <c r="K63" i="2" s="1"/>
  <c r="I24" i="2"/>
  <c r="I63" i="2" s="1"/>
  <c r="AC67" i="14"/>
  <c r="Y67" i="14"/>
  <c r="U67" i="14"/>
  <c r="Q67" i="14"/>
  <c r="M67" i="14"/>
  <c r="AD141" i="14"/>
  <c r="AC135" i="14"/>
  <c r="AE128" i="14"/>
  <c r="AD118" i="14"/>
  <c r="AE104" i="14"/>
  <c r="AD93" i="14"/>
  <c r="AC88" i="14"/>
  <c r="AE79" i="14"/>
  <c r="AD74" i="14"/>
  <c r="AC57" i="14"/>
  <c r="AE52" i="14"/>
  <c r="AE44" i="14"/>
  <c r="AD43" i="14"/>
  <c r="AC42" i="14"/>
  <c r="AE40" i="14"/>
  <c r="AD39" i="14"/>
  <c r="AC38" i="14"/>
  <c r="AE36" i="14"/>
  <c r="AD35" i="14"/>
  <c r="AC34" i="14"/>
  <c r="AE32" i="14"/>
  <c r="AE21" i="14"/>
  <c r="AD20" i="14"/>
  <c r="AC19" i="14"/>
  <c r="AD16" i="14"/>
  <c r="AC15" i="14"/>
  <c r="AE13" i="14"/>
  <c r="AD12" i="14"/>
  <c r="AC11" i="14"/>
  <c r="AE9" i="14"/>
  <c r="AD8" i="14"/>
  <c r="AC7" i="14"/>
  <c r="AA139" i="14"/>
  <c r="AA116" i="14"/>
  <c r="Z108" i="14"/>
  <c r="Y103" i="14"/>
  <c r="AA91" i="14"/>
  <c r="Z86" i="14"/>
  <c r="Y78" i="14"/>
  <c r="Z55" i="14"/>
  <c r="AA52" i="14"/>
  <c r="Y50" i="14"/>
  <c r="Z47" i="14"/>
  <c r="AA40" i="14"/>
  <c r="Z39" i="14"/>
  <c r="Y38" i="14"/>
  <c r="AA36" i="14"/>
  <c r="Z35" i="14"/>
  <c r="Y34" i="14"/>
  <c r="AA32" i="14"/>
  <c r="Y30" i="14"/>
  <c r="AA28" i="14"/>
  <c r="AA21" i="14"/>
  <c r="Z20" i="14"/>
  <c r="Y19" i="14"/>
  <c r="AA13" i="14"/>
  <c r="Z12" i="14"/>
  <c r="Y11" i="14"/>
  <c r="AA9" i="14"/>
  <c r="Z8" i="14"/>
  <c r="Y7" i="14"/>
  <c r="V141" i="14"/>
  <c r="V140" i="14"/>
  <c r="W136" i="14"/>
  <c r="V135" i="14"/>
  <c r="U134" i="14"/>
  <c r="V130" i="14"/>
  <c r="V117" i="14"/>
  <c r="W114" i="14"/>
  <c r="U109" i="14"/>
  <c r="W108" i="14"/>
  <c r="V107" i="14"/>
  <c r="V106" i="14"/>
  <c r="U106" i="14"/>
  <c r="W104" i="14"/>
  <c r="V103" i="14"/>
  <c r="U102" i="14"/>
  <c r="W93" i="14"/>
  <c r="V92" i="14"/>
  <c r="U91" i="14"/>
  <c r="W89" i="14"/>
  <c r="V88" i="14"/>
  <c r="U87" i="14"/>
  <c r="W85" i="14"/>
  <c r="W78" i="14"/>
  <c r="U76" i="14"/>
  <c r="W58" i="14"/>
  <c r="V57" i="14"/>
  <c r="U57" i="14"/>
  <c r="U56" i="14"/>
  <c r="W54" i="14"/>
  <c r="V54" i="14"/>
  <c r="V53" i="14"/>
  <c r="U52" i="14"/>
  <c r="W50" i="14"/>
  <c r="V50" i="14"/>
  <c r="U49" i="14"/>
  <c r="U48" i="14"/>
  <c r="W47" i="14"/>
  <c r="V46" i="14"/>
  <c r="U44" i="14"/>
  <c r="W43" i="14"/>
  <c r="W42" i="14"/>
  <c r="U40" i="14"/>
  <c r="W39" i="14"/>
  <c r="V38" i="14"/>
  <c r="V37" i="14"/>
  <c r="U37" i="14"/>
  <c r="W35" i="14"/>
  <c r="W34" i="14"/>
  <c r="V34" i="14"/>
  <c r="U33" i="14"/>
  <c r="U32" i="14"/>
  <c r="W30" i="14"/>
  <c r="V29" i="14"/>
  <c r="U28" i="14"/>
  <c r="V22" i="14"/>
  <c r="U21" i="14"/>
  <c r="W19" i="14"/>
  <c r="V18" i="14"/>
  <c r="W16" i="14"/>
  <c r="W15" i="14"/>
  <c r="V15" i="14"/>
  <c r="U13" i="14"/>
  <c r="W11" i="14"/>
  <c r="V10" i="14"/>
  <c r="U9" i="14"/>
  <c r="W7" i="14"/>
  <c r="R141" i="14"/>
  <c r="S137" i="14"/>
  <c r="Q135" i="14"/>
  <c r="S128" i="14"/>
  <c r="R118" i="14"/>
  <c r="S115" i="14"/>
  <c r="R93" i="14"/>
  <c r="S90" i="14"/>
  <c r="S88" i="14"/>
  <c r="R87" i="14"/>
  <c r="Q86" i="14"/>
  <c r="R80" i="14"/>
  <c r="Q79" i="14"/>
  <c r="S77" i="14"/>
  <c r="R76" i="14"/>
  <c r="Q75" i="14"/>
  <c r="Q59" i="14"/>
  <c r="S57" i="14"/>
  <c r="R56" i="14"/>
  <c r="Q55" i="14"/>
  <c r="S53" i="14"/>
  <c r="R52" i="14"/>
  <c r="S49" i="14"/>
  <c r="R48" i="14"/>
  <c r="Q47" i="14"/>
  <c r="R40" i="14"/>
  <c r="Q39" i="14"/>
  <c r="S37" i="14"/>
  <c r="R36" i="14"/>
  <c r="Q35" i="14"/>
  <c r="S33" i="14"/>
  <c r="R32" i="14"/>
  <c r="S29" i="14"/>
  <c r="R28" i="14"/>
  <c r="Q16" i="14"/>
  <c r="R13" i="14"/>
  <c r="Q12" i="14"/>
  <c r="S10" i="14"/>
  <c r="R9" i="14"/>
  <c r="Q8" i="14"/>
  <c r="AC1" i="14"/>
  <c r="Y1" i="14"/>
  <c r="U1" i="14"/>
  <c r="Q1" i="14"/>
  <c r="M1" i="14"/>
  <c r="I1" i="14"/>
  <c r="I67" i="14" s="1"/>
  <c r="B67" i="14"/>
  <c r="Q62" i="13"/>
  <c r="Q61" i="13" s="1"/>
  <c r="P62" i="13"/>
  <c r="P61" i="13" s="1"/>
  <c r="O62" i="13"/>
  <c r="O61" i="13" s="1"/>
  <c r="AM57" i="13"/>
  <c r="AL57" i="13"/>
  <c r="AM52" i="13"/>
  <c r="AL52" i="13"/>
  <c r="Q25" i="13"/>
  <c r="M4" i="13"/>
  <c r="AB4" i="13" s="1"/>
  <c r="M3" i="13"/>
  <c r="C3" i="13"/>
  <c r="C2" i="13"/>
  <c r="AI2" i="13" s="1"/>
  <c r="G141" i="12"/>
  <c r="F141" i="12"/>
  <c r="E141" i="12"/>
  <c r="G140" i="12"/>
  <c r="G139" i="12" s="1"/>
  <c r="F140" i="12"/>
  <c r="E140" i="12"/>
  <c r="E139" i="12"/>
  <c r="G137" i="12"/>
  <c r="F137" i="12"/>
  <c r="E137" i="12"/>
  <c r="G136" i="12"/>
  <c r="F136" i="12"/>
  <c r="E136" i="12"/>
  <c r="G135" i="12"/>
  <c r="F135" i="12"/>
  <c r="E135" i="12"/>
  <c r="G134" i="12"/>
  <c r="F134" i="12"/>
  <c r="E134" i="12"/>
  <c r="H41" i="11" s="1"/>
  <c r="G133" i="12"/>
  <c r="F133" i="12"/>
  <c r="E133" i="12"/>
  <c r="G130" i="12"/>
  <c r="F130" i="12"/>
  <c r="E130" i="12"/>
  <c r="G129" i="12"/>
  <c r="F129" i="12"/>
  <c r="E129" i="12"/>
  <c r="G128" i="12"/>
  <c r="F128" i="12"/>
  <c r="E128" i="12"/>
  <c r="G119" i="12"/>
  <c r="F119" i="12"/>
  <c r="E119" i="12"/>
  <c r="H26" i="11" s="1"/>
  <c r="AC44" i="11" s="1"/>
  <c r="G118" i="12"/>
  <c r="F118" i="12"/>
  <c r="E118" i="12"/>
  <c r="G117" i="12"/>
  <c r="J24" i="11" s="1"/>
  <c r="AF42" i="11" s="1"/>
  <c r="F117" i="12"/>
  <c r="E117" i="12"/>
  <c r="G116" i="12"/>
  <c r="F116" i="12"/>
  <c r="E116" i="12"/>
  <c r="G115" i="12"/>
  <c r="F115" i="12"/>
  <c r="E115" i="12"/>
  <c r="G114" i="12"/>
  <c r="F114" i="12"/>
  <c r="AD114" i="14" s="1"/>
  <c r="E114" i="12"/>
  <c r="G109" i="12"/>
  <c r="F109" i="12"/>
  <c r="AD109" i="14" s="1"/>
  <c r="E109" i="12"/>
  <c r="G108" i="12"/>
  <c r="F108" i="12"/>
  <c r="E108" i="12"/>
  <c r="G107" i="12"/>
  <c r="F107" i="12"/>
  <c r="E107" i="12"/>
  <c r="G106" i="12"/>
  <c r="F106" i="12"/>
  <c r="E106" i="12"/>
  <c r="G105" i="12"/>
  <c r="F105" i="12"/>
  <c r="E105" i="12"/>
  <c r="G104" i="12"/>
  <c r="F104" i="12"/>
  <c r="I11" i="11" s="1"/>
  <c r="E104" i="12"/>
  <c r="G103" i="12"/>
  <c r="F103" i="12"/>
  <c r="E103" i="12"/>
  <c r="G102" i="12"/>
  <c r="F102" i="12"/>
  <c r="E102" i="12"/>
  <c r="G93" i="12"/>
  <c r="F93" i="12"/>
  <c r="E93" i="12"/>
  <c r="G92" i="12"/>
  <c r="AE92" i="14" s="1"/>
  <c r="F92" i="12"/>
  <c r="E27" i="11" s="1"/>
  <c r="AE24" i="11" s="1"/>
  <c r="E92" i="12"/>
  <c r="G91" i="12"/>
  <c r="F91" i="12"/>
  <c r="E91" i="12"/>
  <c r="G90" i="12"/>
  <c r="F90" i="12"/>
  <c r="E90" i="12"/>
  <c r="G89" i="12"/>
  <c r="F89" i="12"/>
  <c r="E89" i="12"/>
  <c r="G88" i="12"/>
  <c r="F88" i="12"/>
  <c r="E88" i="12"/>
  <c r="G87" i="12"/>
  <c r="F87" i="12"/>
  <c r="E87" i="12"/>
  <c r="AC87" i="14" s="1"/>
  <c r="G86" i="12"/>
  <c r="F86" i="12"/>
  <c r="E86" i="12"/>
  <c r="G85" i="12"/>
  <c r="F85" i="12"/>
  <c r="AD85" i="14" s="1"/>
  <c r="E85" i="12"/>
  <c r="AC85" i="14" s="1"/>
  <c r="G80" i="12"/>
  <c r="F80" i="12"/>
  <c r="E15" i="11" s="1"/>
  <c r="E80" i="12"/>
  <c r="G79" i="12"/>
  <c r="F79" i="12"/>
  <c r="E79" i="12"/>
  <c r="G78" i="12"/>
  <c r="F78" i="12"/>
  <c r="E78" i="12"/>
  <c r="G77" i="12"/>
  <c r="F12" i="11" s="1"/>
  <c r="AE11" i="11" s="1"/>
  <c r="F77" i="12"/>
  <c r="E77" i="12"/>
  <c r="G76" i="12"/>
  <c r="F76" i="12"/>
  <c r="E76" i="12"/>
  <c r="G75" i="12"/>
  <c r="F75" i="12"/>
  <c r="E75" i="12"/>
  <c r="D10" i="11" s="1"/>
  <c r="AD9" i="11" s="1"/>
  <c r="G74" i="12"/>
  <c r="F74" i="12"/>
  <c r="E74" i="12"/>
  <c r="B67" i="12"/>
  <c r="G59" i="12"/>
  <c r="F59" i="12"/>
  <c r="E59" i="12"/>
  <c r="G58" i="12"/>
  <c r="Q60" i="11" s="1"/>
  <c r="F58" i="12"/>
  <c r="E58" i="12"/>
  <c r="G57" i="12"/>
  <c r="F57" i="12"/>
  <c r="E57" i="12"/>
  <c r="G56" i="12"/>
  <c r="F56" i="12"/>
  <c r="E56" i="12"/>
  <c r="G55" i="12"/>
  <c r="F55" i="12"/>
  <c r="E55" i="12"/>
  <c r="G54" i="12"/>
  <c r="F54" i="12"/>
  <c r="E54" i="12"/>
  <c r="G53" i="12"/>
  <c r="F53" i="12"/>
  <c r="E53" i="12"/>
  <c r="G52" i="12"/>
  <c r="F52" i="12"/>
  <c r="E52" i="12"/>
  <c r="G50" i="12"/>
  <c r="F50" i="12"/>
  <c r="E50" i="12"/>
  <c r="G49" i="12"/>
  <c r="F49" i="12"/>
  <c r="E49" i="12"/>
  <c r="G48" i="12"/>
  <c r="F48" i="12"/>
  <c r="E48" i="12"/>
  <c r="G47" i="12"/>
  <c r="F47" i="12"/>
  <c r="E47" i="12"/>
  <c r="G46" i="12"/>
  <c r="F46" i="12"/>
  <c r="E46" i="12"/>
  <c r="G44" i="12"/>
  <c r="F44" i="12"/>
  <c r="E44" i="12"/>
  <c r="G43" i="12"/>
  <c r="F43" i="12"/>
  <c r="E43" i="12"/>
  <c r="G42" i="12"/>
  <c r="F42" i="12"/>
  <c r="E42" i="12"/>
  <c r="G40" i="12"/>
  <c r="F40" i="12"/>
  <c r="E40" i="12"/>
  <c r="G39" i="12"/>
  <c r="F39" i="12"/>
  <c r="E39" i="12"/>
  <c r="G38" i="12"/>
  <c r="F38" i="12"/>
  <c r="E38" i="12"/>
  <c r="G37" i="12"/>
  <c r="F37" i="12"/>
  <c r="E37" i="12"/>
  <c r="G36" i="12"/>
  <c r="F36" i="12"/>
  <c r="E36" i="12"/>
  <c r="G35" i="12"/>
  <c r="F35" i="12"/>
  <c r="E35" i="12"/>
  <c r="G34" i="12"/>
  <c r="F34" i="12"/>
  <c r="E34" i="12"/>
  <c r="G33" i="12"/>
  <c r="F33" i="12"/>
  <c r="AD33" i="14" s="1"/>
  <c r="E33" i="12"/>
  <c r="AC33" i="14" s="1"/>
  <c r="G32" i="12"/>
  <c r="F32" i="12"/>
  <c r="E32" i="12"/>
  <c r="G30" i="12"/>
  <c r="F30" i="12"/>
  <c r="E30" i="12"/>
  <c r="G29" i="12"/>
  <c r="F29" i="12"/>
  <c r="E29" i="12"/>
  <c r="G28" i="12"/>
  <c r="F28" i="12"/>
  <c r="E28" i="12"/>
  <c r="G22" i="12"/>
  <c r="F22" i="12"/>
  <c r="E22" i="12"/>
  <c r="G21" i="12"/>
  <c r="F21" i="12"/>
  <c r="AD21" i="14" s="1"/>
  <c r="E21" i="12"/>
  <c r="G20" i="12"/>
  <c r="F20" i="12"/>
  <c r="E20" i="12"/>
  <c r="AC20" i="14" s="1"/>
  <c r="G19" i="12"/>
  <c r="AE19" i="14" s="1"/>
  <c r="F19" i="12"/>
  <c r="E19" i="12"/>
  <c r="G18" i="12"/>
  <c r="F18" i="12"/>
  <c r="AD18" i="14" s="1"/>
  <c r="E18" i="12"/>
  <c r="G16" i="12"/>
  <c r="AE16" i="14" s="1"/>
  <c r="F16" i="12"/>
  <c r="E16" i="12"/>
  <c r="G15" i="12"/>
  <c r="F15" i="12"/>
  <c r="E15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AE8" i="14" s="1"/>
  <c r="F8" i="12"/>
  <c r="E8" i="12"/>
  <c r="G7" i="12"/>
  <c r="F7" i="12"/>
  <c r="E7" i="12"/>
  <c r="E6" i="12"/>
  <c r="Q62" i="11"/>
  <c r="Q61" i="11" s="1"/>
  <c r="P62" i="11"/>
  <c r="O62" i="11"/>
  <c r="O61" i="11" s="1"/>
  <c r="AC61" i="11"/>
  <c r="P61" i="11"/>
  <c r="Q59" i="11"/>
  <c r="Q58" i="11"/>
  <c r="AM57" i="11"/>
  <c r="AL57" i="11"/>
  <c r="Q57" i="11"/>
  <c r="Q55" i="11"/>
  <c r="AM52" i="11"/>
  <c r="AL52" i="11"/>
  <c r="Q52" i="11"/>
  <c r="Q51" i="11"/>
  <c r="Q49" i="11"/>
  <c r="J48" i="11"/>
  <c r="AF61" i="11" s="1"/>
  <c r="I48" i="11"/>
  <c r="AD61" i="11" s="1"/>
  <c r="H48" i="11"/>
  <c r="I47" i="11"/>
  <c r="H47" i="11"/>
  <c r="Q46" i="11"/>
  <c r="AM33" i="11"/>
  <c r="J44" i="11"/>
  <c r="AF57" i="11" s="1"/>
  <c r="I44" i="11"/>
  <c r="H44" i="11"/>
  <c r="AC57" i="11" s="1"/>
  <c r="Q43" i="11"/>
  <c r="J43" i="11"/>
  <c r="AF56" i="11" s="1"/>
  <c r="I43" i="11"/>
  <c r="AD56" i="11" s="1"/>
  <c r="H43" i="11"/>
  <c r="Q42" i="11"/>
  <c r="AM31" i="11"/>
  <c r="J42" i="11"/>
  <c r="H42" i="11"/>
  <c r="Q41" i="11"/>
  <c r="J41" i="11"/>
  <c r="AF54" i="11" s="1"/>
  <c r="I41" i="11"/>
  <c r="Q40" i="11"/>
  <c r="AM29" i="11"/>
  <c r="J40" i="11"/>
  <c r="I40" i="11"/>
  <c r="H40" i="11"/>
  <c r="W31" i="11" s="1"/>
  <c r="Y31" i="11" s="1"/>
  <c r="Q39" i="11"/>
  <c r="AM28" i="11"/>
  <c r="AL28" i="11"/>
  <c r="Q38" i="11"/>
  <c r="AM27" i="11"/>
  <c r="Q37" i="11"/>
  <c r="AL26" i="11"/>
  <c r="I37" i="11"/>
  <c r="H37" i="11"/>
  <c r="AM25" i="11"/>
  <c r="J36" i="11"/>
  <c r="H36" i="11"/>
  <c r="W35" i="11"/>
  <c r="Y35" i="11" s="1"/>
  <c r="Q35" i="11"/>
  <c r="J35" i="11"/>
  <c r="AF48" i="11" s="1"/>
  <c r="I35" i="11"/>
  <c r="AM34" i="11"/>
  <c r="AL34" i="11"/>
  <c r="W34" i="11"/>
  <c r="Y34" i="11" s="1"/>
  <c r="AL33" i="11"/>
  <c r="Q33" i="11"/>
  <c r="AL32" i="11"/>
  <c r="Q32" i="11"/>
  <c r="AM22" i="11"/>
  <c r="AL22" i="11"/>
  <c r="Q31" i="11"/>
  <c r="Q30" i="11" s="1"/>
  <c r="AM30" i="11"/>
  <c r="AL30" i="11"/>
  <c r="AL29" i="11"/>
  <c r="U28" i="11"/>
  <c r="Y28" i="11" s="1"/>
  <c r="E28" i="11"/>
  <c r="D28" i="11"/>
  <c r="AD25" i="11" s="1"/>
  <c r="AL27" i="11"/>
  <c r="F27" i="11"/>
  <c r="D27" i="11"/>
  <c r="AM26" i="11"/>
  <c r="J26" i="11"/>
  <c r="AF44" i="11" s="1"/>
  <c r="I26" i="11"/>
  <c r="F26" i="11"/>
  <c r="E26" i="11"/>
  <c r="AL25" i="11"/>
  <c r="AC25" i="11"/>
  <c r="Q25" i="11"/>
  <c r="J25" i="11"/>
  <c r="AF43" i="11" s="1"/>
  <c r="I25" i="11"/>
  <c r="H25" i="11"/>
  <c r="F25" i="11"/>
  <c r="E25" i="11"/>
  <c r="AE22" i="11" s="1"/>
  <c r="D25" i="11"/>
  <c r="AL24" i="11"/>
  <c r="Q24" i="11"/>
  <c r="I24" i="11"/>
  <c r="AD42" i="11" s="1"/>
  <c r="H24" i="11"/>
  <c r="E24" i="11"/>
  <c r="D24" i="11"/>
  <c r="AM23" i="11"/>
  <c r="Q23" i="11"/>
  <c r="J23" i="11"/>
  <c r="H23" i="11"/>
  <c r="F23" i="11"/>
  <c r="E23" i="11"/>
  <c r="AE20" i="11" s="1"/>
  <c r="D23" i="11"/>
  <c r="Q22" i="11"/>
  <c r="J22" i="11"/>
  <c r="I22" i="11"/>
  <c r="F22" i="11"/>
  <c r="E22" i="11"/>
  <c r="D22" i="11"/>
  <c r="AC19" i="11" s="1"/>
  <c r="AM21" i="11"/>
  <c r="AL21" i="11"/>
  <c r="AD21" i="11"/>
  <c r="Y21" i="11"/>
  <c r="X21" i="11"/>
  <c r="Q21" i="11"/>
  <c r="J21" i="11"/>
  <c r="I21" i="11"/>
  <c r="H21" i="11"/>
  <c r="F21" i="11"/>
  <c r="AE18" i="11" s="1"/>
  <c r="E21" i="11"/>
  <c r="D21" i="11"/>
  <c r="F20" i="11"/>
  <c r="E20" i="11"/>
  <c r="AD17" i="11" s="1"/>
  <c r="D20" i="11"/>
  <c r="AE19" i="11"/>
  <c r="AD18" i="11"/>
  <c r="AC18" i="11"/>
  <c r="AM17" i="11"/>
  <c r="AL17" i="11"/>
  <c r="V17" i="11"/>
  <c r="Y17" i="11" s="1"/>
  <c r="V16" i="11"/>
  <c r="Y16" i="11" s="1"/>
  <c r="I16" i="11"/>
  <c r="H16" i="11"/>
  <c r="AC36" i="11" s="1"/>
  <c r="Q15" i="11"/>
  <c r="P15" i="11"/>
  <c r="AM16" i="11" s="1"/>
  <c r="O15" i="11"/>
  <c r="AL16" i="11" s="1"/>
  <c r="J15" i="11"/>
  <c r="H15" i="11"/>
  <c r="F15" i="11"/>
  <c r="D15" i="11"/>
  <c r="V14" i="11"/>
  <c r="Y14" i="11" s="1"/>
  <c r="Q14" i="11"/>
  <c r="P14" i="11"/>
  <c r="AM15" i="11" s="1"/>
  <c r="J14" i="11"/>
  <c r="I14" i="11"/>
  <c r="F14" i="11"/>
  <c r="E14" i="11"/>
  <c r="D14" i="11"/>
  <c r="AD13" i="11" s="1"/>
  <c r="AF13" i="11"/>
  <c r="W13" i="11"/>
  <c r="W32" i="11" s="1"/>
  <c r="Q13" i="11"/>
  <c r="P13" i="11"/>
  <c r="AM14" i="11" s="1"/>
  <c r="O13" i="11"/>
  <c r="AL14" i="11" s="1"/>
  <c r="J13" i="11"/>
  <c r="AF33" i="11" s="1"/>
  <c r="I13" i="11"/>
  <c r="H13" i="11"/>
  <c r="F13" i="11"/>
  <c r="E13" i="11"/>
  <c r="AC12" i="11" s="1"/>
  <c r="D13" i="11"/>
  <c r="P12" i="11"/>
  <c r="AM13" i="11" s="1"/>
  <c r="O12" i="11"/>
  <c r="AL13" i="11" s="1"/>
  <c r="J12" i="11"/>
  <c r="AF32" i="11" s="1"/>
  <c r="I12" i="11"/>
  <c r="H12" i="11"/>
  <c r="E12" i="11"/>
  <c r="AC11" i="11" s="1"/>
  <c r="D12" i="11"/>
  <c r="Q11" i="11"/>
  <c r="P11" i="11"/>
  <c r="AM12" i="11" s="1"/>
  <c r="O11" i="11"/>
  <c r="AL12" i="11" s="1"/>
  <c r="J11" i="11"/>
  <c r="H11" i="11"/>
  <c r="F11" i="11"/>
  <c r="D11" i="11"/>
  <c r="U10" i="11"/>
  <c r="Y10" i="11" s="1"/>
  <c r="Q10" i="11"/>
  <c r="P10" i="11"/>
  <c r="AM11" i="11" s="1"/>
  <c r="J10" i="11"/>
  <c r="I10" i="11"/>
  <c r="H10" i="11"/>
  <c r="F10" i="11"/>
  <c r="AE9" i="11" s="1"/>
  <c r="E10" i="11"/>
  <c r="AF9" i="11"/>
  <c r="Q9" i="11"/>
  <c r="P9" i="11"/>
  <c r="P8" i="11" s="1"/>
  <c r="O9" i="11"/>
  <c r="AL10" i="11" s="1"/>
  <c r="J9" i="11"/>
  <c r="AF29" i="11" s="1"/>
  <c r="I9" i="11"/>
  <c r="H9" i="11"/>
  <c r="AC29" i="11" s="1"/>
  <c r="F9" i="11"/>
  <c r="AM65" i="11" s="1"/>
  <c r="E9" i="11"/>
  <c r="D9" i="11"/>
  <c r="AL66" i="11" s="1"/>
  <c r="AE8" i="11"/>
  <c r="AD8" i="11"/>
  <c r="U8" i="11"/>
  <c r="Y8" i="11" s="1"/>
  <c r="AB4" i="11"/>
  <c r="T4" i="11"/>
  <c r="AI4" i="11" s="1"/>
  <c r="M4" i="11"/>
  <c r="C4" i="11"/>
  <c r="M3" i="11"/>
  <c r="C3" i="11"/>
  <c r="C2" i="11"/>
  <c r="AB2" i="11" s="1"/>
  <c r="G141" i="10"/>
  <c r="F141" i="10"/>
  <c r="E141" i="10"/>
  <c r="G140" i="10"/>
  <c r="F140" i="10"/>
  <c r="E140" i="10"/>
  <c r="E139" i="10" s="1"/>
  <c r="G139" i="10"/>
  <c r="G137" i="10"/>
  <c r="F137" i="10"/>
  <c r="E137" i="10"/>
  <c r="G136" i="10"/>
  <c r="F136" i="10"/>
  <c r="E136" i="10"/>
  <c r="G135" i="10"/>
  <c r="F135" i="10"/>
  <c r="E135" i="10"/>
  <c r="G134" i="10"/>
  <c r="AA134" i="14" s="1"/>
  <c r="F134" i="10"/>
  <c r="E134" i="10"/>
  <c r="G133" i="10"/>
  <c r="F133" i="10"/>
  <c r="E133" i="10"/>
  <c r="G130" i="10"/>
  <c r="F130" i="10"/>
  <c r="E130" i="10"/>
  <c r="G129" i="10"/>
  <c r="F129" i="10"/>
  <c r="E129" i="10"/>
  <c r="G128" i="10"/>
  <c r="F128" i="10"/>
  <c r="E128" i="10"/>
  <c r="G127" i="10"/>
  <c r="G119" i="10"/>
  <c r="F119" i="10"/>
  <c r="E119" i="10"/>
  <c r="G118" i="10"/>
  <c r="F118" i="10"/>
  <c r="E118" i="10"/>
  <c r="G117" i="10"/>
  <c r="F117" i="10"/>
  <c r="E117" i="10"/>
  <c r="G116" i="10"/>
  <c r="F116" i="10"/>
  <c r="E116" i="10"/>
  <c r="G115" i="10"/>
  <c r="F115" i="10"/>
  <c r="E115" i="10"/>
  <c r="G114" i="10"/>
  <c r="J21" i="9" s="1"/>
  <c r="J28" i="9" s="1"/>
  <c r="F114" i="10"/>
  <c r="E114" i="10"/>
  <c r="G109" i="10"/>
  <c r="F109" i="10"/>
  <c r="Z109" i="14" s="1"/>
  <c r="E109" i="10"/>
  <c r="G108" i="10"/>
  <c r="F108" i="10"/>
  <c r="E108" i="10"/>
  <c r="G107" i="10"/>
  <c r="F107" i="10"/>
  <c r="E107" i="10"/>
  <c r="G106" i="10"/>
  <c r="F106" i="10"/>
  <c r="E106" i="10"/>
  <c r="Y106" i="14" s="1"/>
  <c r="G105" i="10"/>
  <c r="F105" i="10"/>
  <c r="I12" i="9" s="1"/>
  <c r="E105" i="10"/>
  <c r="G104" i="10"/>
  <c r="F104" i="10"/>
  <c r="E104" i="10"/>
  <c r="G103" i="10"/>
  <c r="F103" i="10"/>
  <c r="E103" i="10"/>
  <c r="G102" i="10"/>
  <c r="J9" i="9" s="1"/>
  <c r="AF29" i="9" s="1"/>
  <c r="F102" i="10"/>
  <c r="E102" i="10"/>
  <c r="G93" i="10"/>
  <c r="F93" i="10"/>
  <c r="E28" i="9" s="1"/>
  <c r="E93" i="10"/>
  <c r="G92" i="10"/>
  <c r="F92" i="10"/>
  <c r="E92" i="10"/>
  <c r="D27" i="9" s="1"/>
  <c r="AD24" i="9" s="1"/>
  <c r="G91" i="10"/>
  <c r="F91" i="10"/>
  <c r="E91" i="10"/>
  <c r="G90" i="10"/>
  <c r="F90" i="10"/>
  <c r="E90" i="10"/>
  <c r="G89" i="10"/>
  <c r="F89" i="10"/>
  <c r="E89" i="10"/>
  <c r="G88" i="10"/>
  <c r="F88" i="10"/>
  <c r="E88" i="10"/>
  <c r="G87" i="10"/>
  <c r="F87" i="10"/>
  <c r="E87" i="10"/>
  <c r="G86" i="10"/>
  <c r="F86" i="10"/>
  <c r="E86" i="10"/>
  <c r="G85" i="10"/>
  <c r="F85" i="10"/>
  <c r="E20" i="9" s="1"/>
  <c r="E85" i="10"/>
  <c r="G80" i="10"/>
  <c r="F80" i="10"/>
  <c r="E80" i="10"/>
  <c r="G79" i="10"/>
  <c r="F79" i="10"/>
  <c r="E79" i="10"/>
  <c r="G78" i="10"/>
  <c r="F78" i="10"/>
  <c r="E78" i="10"/>
  <c r="G77" i="10"/>
  <c r="F77" i="10"/>
  <c r="E77" i="10"/>
  <c r="G76" i="10"/>
  <c r="F76" i="10"/>
  <c r="E76" i="10"/>
  <c r="Y76" i="14" s="1"/>
  <c r="G75" i="10"/>
  <c r="F75" i="10"/>
  <c r="E75" i="10"/>
  <c r="G74" i="10"/>
  <c r="F74" i="10"/>
  <c r="E74" i="10"/>
  <c r="Y74" i="14" s="1"/>
  <c r="B67" i="10"/>
  <c r="G59" i="10"/>
  <c r="G58" i="10" s="1"/>
  <c r="F59" i="10"/>
  <c r="E59" i="10"/>
  <c r="F58" i="10"/>
  <c r="E58" i="10"/>
  <c r="G57" i="10"/>
  <c r="F57" i="10"/>
  <c r="Z57" i="14" s="1"/>
  <c r="E57" i="10"/>
  <c r="G56" i="10"/>
  <c r="F56" i="10"/>
  <c r="E56" i="10"/>
  <c r="G55" i="10"/>
  <c r="Q57" i="9" s="1"/>
  <c r="F55" i="10"/>
  <c r="E55" i="10"/>
  <c r="G54" i="10"/>
  <c r="F54" i="10"/>
  <c r="Z54" i="14" s="1"/>
  <c r="E54" i="10"/>
  <c r="G53" i="10"/>
  <c r="F53" i="10"/>
  <c r="E53" i="10"/>
  <c r="G52" i="10"/>
  <c r="F52" i="10"/>
  <c r="E52" i="10"/>
  <c r="G50" i="10"/>
  <c r="F50" i="10"/>
  <c r="E50" i="10"/>
  <c r="G49" i="10"/>
  <c r="F49" i="10"/>
  <c r="E49" i="10"/>
  <c r="G48" i="10"/>
  <c r="F48" i="10"/>
  <c r="Z48" i="14" s="1"/>
  <c r="E48" i="10"/>
  <c r="G47" i="10"/>
  <c r="F47" i="10"/>
  <c r="E47" i="10"/>
  <c r="G46" i="10"/>
  <c r="F46" i="10"/>
  <c r="E46" i="10"/>
  <c r="G44" i="10"/>
  <c r="F44" i="10"/>
  <c r="E44" i="10"/>
  <c r="Y44" i="14" s="1"/>
  <c r="G43" i="10"/>
  <c r="F43" i="10"/>
  <c r="Z43" i="14" s="1"/>
  <c r="E43" i="10"/>
  <c r="G42" i="10"/>
  <c r="F42" i="10"/>
  <c r="E42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G33" i="10"/>
  <c r="F33" i="10"/>
  <c r="E33" i="10"/>
  <c r="Y33" i="14" s="1"/>
  <c r="G32" i="10"/>
  <c r="F32" i="10"/>
  <c r="E32" i="10"/>
  <c r="G30" i="10"/>
  <c r="F30" i="10"/>
  <c r="E30" i="10"/>
  <c r="G29" i="10"/>
  <c r="F29" i="10"/>
  <c r="Z29" i="14" s="1"/>
  <c r="E29" i="10"/>
  <c r="G28" i="10"/>
  <c r="F28" i="10"/>
  <c r="E28" i="10"/>
  <c r="Y28" i="14" s="1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Z18" i="14" s="1"/>
  <c r="E18" i="10"/>
  <c r="G16" i="10"/>
  <c r="F16" i="10"/>
  <c r="E16" i="10"/>
  <c r="G15" i="10"/>
  <c r="F15" i="10"/>
  <c r="E15" i="10"/>
  <c r="G13" i="10"/>
  <c r="F13" i="10"/>
  <c r="Z13" i="14" s="1"/>
  <c r="E13" i="10"/>
  <c r="G12" i="10"/>
  <c r="F12" i="10"/>
  <c r="E12" i="10"/>
  <c r="G11" i="10"/>
  <c r="F11" i="10"/>
  <c r="E11" i="10"/>
  <c r="G10" i="10"/>
  <c r="F10" i="10"/>
  <c r="Z10" i="14" s="1"/>
  <c r="E10" i="10"/>
  <c r="G9" i="10"/>
  <c r="F9" i="10"/>
  <c r="E9" i="10"/>
  <c r="G8" i="10"/>
  <c r="F8" i="10"/>
  <c r="E8" i="10"/>
  <c r="G7" i="10"/>
  <c r="F7" i="10"/>
  <c r="E7" i="10"/>
  <c r="E6" i="10"/>
  <c r="Q62" i="9"/>
  <c r="Q61" i="9" s="1"/>
  <c r="P62" i="9"/>
  <c r="O62" i="9"/>
  <c r="O61" i="9" s="1"/>
  <c r="P61" i="9"/>
  <c r="Q59" i="9"/>
  <c r="Q58" i="9"/>
  <c r="AM57" i="9"/>
  <c r="AL57" i="9"/>
  <c r="Q56" i="9"/>
  <c r="Q55" i="9"/>
  <c r="AM52" i="9"/>
  <c r="AL52" i="9"/>
  <c r="Q52" i="9"/>
  <c r="Q50" i="9"/>
  <c r="Q49" i="9"/>
  <c r="J48" i="9"/>
  <c r="I48" i="9"/>
  <c r="I46" i="9" s="1"/>
  <c r="H48" i="9"/>
  <c r="J47" i="9"/>
  <c r="I47" i="9"/>
  <c r="AD60" i="9" s="1"/>
  <c r="H47" i="9"/>
  <c r="J46" i="9"/>
  <c r="Q45" i="9"/>
  <c r="J44" i="9"/>
  <c r="H44" i="9"/>
  <c r="Q43" i="9"/>
  <c r="J43" i="9"/>
  <c r="AF56" i="9" s="1"/>
  <c r="I43" i="9"/>
  <c r="Q42" i="9"/>
  <c r="AM31" i="9"/>
  <c r="J42" i="9"/>
  <c r="AF55" i="9" s="1"/>
  <c r="I42" i="9"/>
  <c r="H42" i="9"/>
  <c r="AC55" i="9" s="1"/>
  <c r="AL30" i="9"/>
  <c r="I41" i="9"/>
  <c r="H41" i="9"/>
  <c r="Q40" i="9"/>
  <c r="J40" i="9"/>
  <c r="I40" i="9"/>
  <c r="H40" i="9"/>
  <c r="Q39" i="9"/>
  <c r="AM28" i="9"/>
  <c r="X38" i="9"/>
  <c r="Y38" i="9" s="1"/>
  <c r="Q38" i="9"/>
  <c r="J37" i="9"/>
  <c r="H37" i="9"/>
  <c r="Q36" i="9"/>
  <c r="J36" i="9"/>
  <c r="I36" i="9"/>
  <c r="U9" i="9" s="1"/>
  <c r="Y9" i="9" s="1"/>
  <c r="Q35" i="9"/>
  <c r="J35" i="9"/>
  <c r="AF48" i="9" s="1"/>
  <c r="I35" i="9"/>
  <c r="H35" i="9"/>
  <c r="AC48" i="9" s="1"/>
  <c r="AM34" i="9"/>
  <c r="AL34" i="9"/>
  <c r="W33" i="9"/>
  <c r="Y33" i="9" s="1"/>
  <c r="Q33" i="9"/>
  <c r="AM32" i="9"/>
  <c r="V32" i="9"/>
  <c r="AL31" i="9"/>
  <c r="W31" i="9"/>
  <c r="Y31" i="9" s="1"/>
  <c r="Q31" i="9"/>
  <c r="AM30" i="9"/>
  <c r="V30" i="9"/>
  <c r="AL29" i="9"/>
  <c r="F28" i="9"/>
  <c r="D28" i="9"/>
  <c r="AM27" i="9"/>
  <c r="AL27" i="9"/>
  <c r="F27" i="9"/>
  <c r="E27" i="9"/>
  <c r="AM26" i="9"/>
  <c r="AL26" i="9"/>
  <c r="U26" i="9"/>
  <c r="J26" i="9"/>
  <c r="I26" i="9"/>
  <c r="AE44" i="9" s="1"/>
  <c r="H26" i="9"/>
  <c r="F26" i="9"/>
  <c r="AE23" i="9" s="1"/>
  <c r="E26" i="9"/>
  <c r="D26" i="9"/>
  <c r="AD23" i="9" s="1"/>
  <c r="AL25" i="9"/>
  <c r="Q25" i="9"/>
  <c r="J25" i="9"/>
  <c r="AF43" i="9" s="1"/>
  <c r="I25" i="9"/>
  <c r="H25" i="9"/>
  <c r="AC43" i="9" s="1"/>
  <c r="E25" i="9"/>
  <c r="AC22" i="9" s="1"/>
  <c r="D25" i="9"/>
  <c r="AM24" i="9"/>
  <c r="AF24" i="9"/>
  <c r="AE24" i="9"/>
  <c r="Q24" i="9"/>
  <c r="J24" i="9"/>
  <c r="H24" i="9"/>
  <c r="F24" i="9"/>
  <c r="D24" i="9"/>
  <c r="AM23" i="9"/>
  <c r="AL23" i="9"/>
  <c r="Q23" i="9"/>
  <c r="J23" i="9"/>
  <c r="I23" i="9"/>
  <c r="AE41" i="9" s="1"/>
  <c r="F23" i="9"/>
  <c r="E23" i="9"/>
  <c r="D23" i="9"/>
  <c r="AD20" i="9" s="1"/>
  <c r="AL22" i="9"/>
  <c r="Q22" i="9"/>
  <c r="J22" i="9"/>
  <c r="AF40" i="9" s="1"/>
  <c r="I22" i="9"/>
  <c r="H22" i="9"/>
  <c r="F22" i="9"/>
  <c r="E22" i="9"/>
  <c r="AF19" i="9" s="1"/>
  <c r="D22" i="9"/>
  <c r="AL21" i="9"/>
  <c r="Q21" i="9"/>
  <c r="Q20" i="9" s="1"/>
  <c r="I21" i="9"/>
  <c r="H21" i="9"/>
  <c r="E21" i="9"/>
  <c r="D21" i="9"/>
  <c r="AD18" i="9" s="1"/>
  <c r="AF20" i="9"/>
  <c r="AE20" i="9"/>
  <c r="X20" i="9"/>
  <c r="F20" i="9"/>
  <c r="D20" i="9"/>
  <c r="Q18" i="9"/>
  <c r="AL17" i="9"/>
  <c r="V16" i="9"/>
  <c r="Y16" i="9" s="1"/>
  <c r="J16" i="9"/>
  <c r="I16" i="9"/>
  <c r="AE36" i="9" s="1"/>
  <c r="H16" i="9"/>
  <c r="V15" i="9"/>
  <c r="Y15" i="9" s="1"/>
  <c r="Q15" i="9"/>
  <c r="P15" i="9"/>
  <c r="AM16" i="9" s="1"/>
  <c r="J15" i="9"/>
  <c r="I15" i="9"/>
  <c r="F15" i="9"/>
  <c r="E15" i="9"/>
  <c r="D15" i="9"/>
  <c r="AM14" i="9"/>
  <c r="AF14" i="9"/>
  <c r="AE14" i="9"/>
  <c r="AD14" i="9"/>
  <c r="V14" i="9"/>
  <c r="Y14" i="9" s="1"/>
  <c r="Q14" i="9"/>
  <c r="P14" i="9"/>
  <c r="AM15" i="9" s="1"/>
  <c r="O14" i="9"/>
  <c r="AL15" i="9" s="1"/>
  <c r="J14" i="9"/>
  <c r="AF34" i="9" s="1"/>
  <c r="I14" i="9"/>
  <c r="H14" i="9"/>
  <c r="F14" i="9"/>
  <c r="AE13" i="9" s="1"/>
  <c r="E14" i="9"/>
  <c r="AC13" i="9" s="1"/>
  <c r="D14" i="9"/>
  <c r="W13" i="9"/>
  <c r="Y13" i="9" s="1"/>
  <c r="P13" i="9"/>
  <c r="O13" i="9"/>
  <c r="AL14" i="9" s="1"/>
  <c r="J13" i="9"/>
  <c r="AF33" i="9" s="1"/>
  <c r="I13" i="9"/>
  <c r="H13" i="9"/>
  <c r="E13" i="9"/>
  <c r="AD12" i="9" s="1"/>
  <c r="D13" i="9"/>
  <c r="Q12" i="9"/>
  <c r="O12" i="9"/>
  <c r="AL13" i="9" s="1"/>
  <c r="J12" i="9"/>
  <c r="H12" i="9"/>
  <c r="F12" i="9"/>
  <c r="D12" i="9"/>
  <c r="Q11" i="9"/>
  <c r="P11" i="9"/>
  <c r="AM12" i="9" s="1"/>
  <c r="J11" i="9"/>
  <c r="I11" i="9"/>
  <c r="F11" i="9"/>
  <c r="E11" i="9"/>
  <c r="D11" i="9"/>
  <c r="AE10" i="9"/>
  <c r="Q10" i="9"/>
  <c r="P10" i="9"/>
  <c r="AM11" i="9" s="1"/>
  <c r="O10" i="9"/>
  <c r="AL11" i="9" s="1"/>
  <c r="J10" i="9"/>
  <c r="AF30" i="9" s="1"/>
  <c r="I10" i="9"/>
  <c r="H10" i="9"/>
  <c r="F10" i="9"/>
  <c r="AE9" i="9" s="1"/>
  <c r="E10" i="9"/>
  <c r="AF9" i="9" s="1"/>
  <c r="D10" i="9"/>
  <c r="Q9" i="9"/>
  <c r="P9" i="9"/>
  <c r="AM10" i="9" s="1"/>
  <c r="O9" i="9"/>
  <c r="AL10" i="9" s="1"/>
  <c r="I9" i="9"/>
  <c r="H9" i="9"/>
  <c r="E9" i="9"/>
  <c r="D9" i="9"/>
  <c r="AL66" i="9" s="1"/>
  <c r="U8" i="9"/>
  <c r="Y8" i="9" s="1"/>
  <c r="T4" i="9"/>
  <c r="AI4" i="9" s="1"/>
  <c r="M4" i="9"/>
  <c r="AB4" i="9" s="1"/>
  <c r="C4" i="9"/>
  <c r="M3" i="9"/>
  <c r="C3" i="9"/>
  <c r="C2" i="9"/>
  <c r="AI2" i="9" s="1"/>
  <c r="G141" i="8"/>
  <c r="F141" i="8"/>
  <c r="E141" i="8"/>
  <c r="G140" i="8"/>
  <c r="G139" i="8" s="1"/>
  <c r="F140" i="8"/>
  <c r="E140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0" i="8"/>
  <c r="F130" i="8"/>
  <c r="E130" i="8"/>
  <c r="G129" i="8"/>
  <c r="F129" i="8"/>
  <c r="E129" i="8"/>
  <c r="G128" i="8"/>
  <c r="F128" i="8"/>
  <c r="E128" i="8"/>
  <c r="U128" i="14" s="1"/>
  <c r="G119" i="8"/>
  <c r="F119" i="8"/>
  <c r="V119" i="14" s="1"/>
  <c r="E119" i="8"/>
  <c r="G118" i="8"/>
  <c r="F118" i="8"/>
  <c r="E118" i="8"/>
  <c r="G117" i="8"/>
  <c r="W117" i="14" s="1"/>
  <c r="F117" i="8"/>
  <c r="E117" i="8"/>
  <c r="G116" i="8"/>
  <c r="F116" i="8"/>
  <c r="E116" i="8"/>
  <c r="U116" i="14" s="1"/>
  <c r="G115" i="8"/>
  <c r="F115" i="8"/>
  <c r="V115" i="14" s="1"/>
  <c r="E115" i="8"/>
  <c r="U115" i="14" s="1"/>
  <c r="G114" i="8"/>
  <c r="F114" i="8"/>
  <c r="E114" i="8"/>
  <c r="G109" i="8"/>
  <c r="W109" i="14" s="1"/>
  <c r="F109" i="8"/>
  <c r="E109" i="8"/>
  <c r="G108" i="8"/>
  <c r="F108" i="8"/>
  <c r="E108" i="8"/>
  <c r="G107" i="8"/>
  <c r="F107" i="8"/>
  <c r="E107" i="8"/>
  <c r="G106" i="8"/>
  <c r="W106" i="14" s="1"/>
  <c r="F106" i="8"/>
  <c r="E106" i="8"/>
  <c r="G105" i="8"/>
  <c r="W105" i="14" s="1"/>
  <c r="F105" i="8"/>
  <c r="E105" i="8"/>
  <c r="G104" i="8"/>
  <c r="F104" i="8"/>
  <c r="E104" i="8"/>
  <c r="U104" i="14" s="1"/>
  <c r="G103" i="8"/>
  <c r="W103" i="14" s="1"/>
  <c r="F103" i="8"/>
  <c r="E103" i="8"/>
  <c r="U103" i="14" s="1"/>
  <c r="G102" i="8"/>
  <c r="F102" i="8"/>
  <c r="E102" i="8"/>
  <c r="G93" i="8"/>
  <c r="F93" i="8"/>
  <c r="E93" i="8"/>
  <c r="D28" i="7" s="1"/>
  <c r="G92" i="8"/>
  <c r="W92" i="14" s="1"/>
  <c r="F92" i="8"/>
  <c r="E92" i="8"/>
  <c r="G91" i="8"/>
  <c r="F91" i="8"/>
  <c r="E91" i="8"/>
  <c r="G90" i="8"/>
  <c r="F90" i="8"/>
  <c r="E90" i="8"/>
  <c r="U90" i="14" s="1"/>
  <c r="G89" i="8"/>
  <c r="F89" i="8"/>
  <c r="E89" i="8"/>
  <c r="G88" i="8"/>
  <c r="F88" i="8"/>
  <c r="E88" i="8"/>
  <c r="G87" i="8"/>
  <c r="F87" i="8"/>
  <c r="E87" i="8"/>
  <c r="G86" i="8"/>
  <c r="F86" i="8"/>
  <c r="E86" i="8"/>
  <c r="U86" i="14" s="1"/>
  <c r="G85" i="8"/>
  <c r="F85" i="8"/>
  <c r="V85" i="14" s="1"/>
  <c r="E85" i="8"/>
  <c r="G80" i="8"/>
  <c r="F80" i="8"/>
  <c r="E80" i="8"/>
  <c r="G79" i="8"/>
  <c r="F79" i="8"/>
  <c r="V79" i="14" s="1"/>
  <c r="E79" i="8"/>
  <c r="G78" i="8"/>
  <c r="F13" i="7" s="1"/>
  <c r="F78" i="8"/>
  <c r="E78" i="8"/>
  <c r="G77" i="8"/>
  <c r="W77" i="14" s="1"/>
  <c r="F77" i="8"/>
  <c r="E77" i="8"/>
  <c r="G76" i="8"/>
  <c r="F76" i="8"/>
  <c r="E76" i="8"/>
  <c r="G75" i="8"/>
  <c r="F75" i="8"/>
  <c r="V75" i="14" s="1"/>
  <c r="E75" i="8"/>
  <c r="G74" i="8"/>
  <c r="F74" i="8"/>
  <c r="E74" i="8"/>
  <c r="B67" i="8"/>
  <c r="G59" i="8"/>
  <c r="G58" i="8" s="1"/>
  <c r="F59" i="8"/>
  <c r="E59" i="8"/>
  <c r="E58" i="8"/>
  <c r="G57" i="8"/>
  <c r="F57" i="8"/>
  <c r="E57" i="8"/>
  <c r="G56" i="8"/>
  <c r="F56" i="8"/>
  <c r="V56" i="14" s="1"/>
  <c r="E56" i="8"/>
  <c r="G55" i="8"/>
  <c r="F55" i="8"/>
  <c r="E55" i="8"/>
  <c r="G54" i="8"/>
  <c r="F54" i="8"/>
  <c r="E54" i="8"/>
  <c r="G53" i="8"/>
  <c r="F53" i="8"/>
  <c r="E53" i="8"/>
  <c r="G52" i="8"/>
  <c r="F52" i="8"/>
  <c r="V52" i="14" s="1"/>
  <c r="E52" i="8"/>
  <c r="G50" i="8"/>
  <c r="Q52" i="7" s="1"/>
  <c r="F50" i="8"/>
  <c r="E50" i="8"/>
  <c r="U50" i="14" s="1"/>
  <c r="G49" i="8"/>
  <c r="F49" i="8"/>
  <c r="E49" i="8"/>
  <c r="G48" i="8"/>
  <c r="W48" i="14" s="1"/>
  <c r="F48" i="8"/>
  <c r="V48" i="14" s="1"/>
  <c r="E48" i="8"/>
  <c r="G47" i="8"/>
  <c r="F47" i="8"/>
  <c r="V47" i="14" s="1"/>
  <c r="E47" i="8"/>
  <c r="G46" i="8"/>
  <c r="F46" i="8"/>
  <c r="E46" i="8"/>
  <c r="U46" i="14" s="1"/>
  <c r="G44" i="8"/>
  <c r="F44" i="8"/>
  <c r="V44" i="14" s="1"/>
  <c r="E44" i="8"/>
  <c r="G43" i="8"/>
  <c r="F43" i="8"/>
  <c r="E43" i="8"/>
  <c r="G42" i="8"/>
  <c r="F42" i="8"/>
  <c r="E42" i="8"/>
  <c r="G40" i="8"/>
  <c r="W40" i="14" s="1"/>
  <c r="F40" i="8"/>
  <c r="V40" i="14" s="1"/>
  <c r="E40" i="8"/>
  <c r="G39" i="8"/>
  <c r="F39" i="8"/>
  <c r="E39" i="8"/>
  <c r="G38" i="8"/>
  <c r="F38" i="8"/>
  <c r="E38" i="8"/>
  <c r="U38" i="14" s="1"/>
  <c r="G37" i="8"/>
  <c r="F37" i="8"/>
  <c r="E37" i="8"/>
  <c r="G36" i="8"/>
  <c r="W36" i="14" s="1"/>
  <c r="F36" i="8"/>
  <c r="E36" i="8"/>
  <c r="G35" i="8"/>
  <c r="F35" i="8"/>
  <c r="V35" i="14" s="1"/>
  <c r="E35" i="8"/>
  <c r="G34" i="8"/>
  <c r="F34" i="8"/>
  <c r="E34" i="8"/>
  <c r="U34" i="14" s="1"/>
  <c r="G33" i="8"/>
  <c r="F33" i="8"/>
  <c r="E33" i="8"/>
  <c r="G32" i="8"/>
  <c r="F32" i="8"/>
  <c r="E32" i="8"/>
  <c r="G30" i="8"/>
  <c r="F30" i="8"/>
  <c r="E30" i="8"/>
  <c r="G29" i="8"/>
  <c r="W29" i="14" s="1"/>
  <c r="F29" i="8"/>
  <c r="E29" i="8"/>
  <c r="G28" i="8"/>
  <c r="F28" i="8"/>
  <c r="E28" i="8"/>
  <c r="G27" i="8"/>
  <c r="G22" i="8"/>
  <c r="W22" i="14" s="1"/>
  <c r="F22" i="8"/>
  <c r="E22" i="8"/>
  <c r="G21" i="8"/>
  <c r="F21" i="8"/>
  <c r="E21" i="8"/>
  <c r="G20" i="8"/>
  <c r="F20" i="8"/>
  <c r="V20" i="14" s="1"/>
  <c r="E20" i="8"/>
  <c r="U20" i="14" s="1"/>
  <c r="G19" i="8"/>
  <c r="F19" i="8"/>
  <c r="E19" i="8"/>
  <c r="G18" i="8"/>
  <c r="W18" i="14" s="1"/>
  <c r="F18" i="8"/>
  <c r="E18" i="8"/>
  <c r="G16" i="8"/>
  <c r="F16" i="8"/>
  <c r="V16" i="14" s="1"/>
  <c r="E16" i="8"/>
  <c r="AL17" i="7" s="1"/>
  <c r="G15" i="8"/>
  <c r="F15" i="8"/>
  <c r="E15" i="8"/>
  <c r="U15" i="14" s="1"/>
  <c r="F14" i="8"/>
  <c r="G13" i="8"/>
  <c r="W13" i="14" s="1"/>
  <c r="F13" i="8"/>
  <c r="V13" i="14" s="1"/>
  <c r="E13" i="8"/>
  <c r="G12" i="8"/>
  <c r="F12" i="8"/>
  <c r="E12" i="8"/>
  <c r="G11" i="8"/>
  <c r="F11" i="8"/>
  <c r="E11" i="8"/>
  <c r="U11" i="14" s="1"/>
  <c r="G10" i="8"/>
  <c r="F10" i="8"/>
  <c r="E10" i="8"/>
  <c r="G9" i="8"/>
  <c r="W9" i="14" s="1"/>
  <c r="F9" i="8"/>
  <c r="E9" i="8"/>
  <c r="G8" i="8"/>
  <c r="F8" i="8"/>
  <c r="E8" i="8"/>
  <c r="U8" i="14" s="1"/>
  <c r="G7" i="8"/>
  <c r="F7" i="8"/>
  <c r="V7" i="14" s="1"/>
  <c r="E7" i="8"/>
  <c r="Q62" i="7"/>
  <c r="Q61" i="7" s="1"/>
  <c r="P62" i="7"/>
  <c r="O62" i="7"/>
  <c r="O61" i="7" s="1"/>
  <c r="P61" i="7"/>
  <c r="Q59" i="7"/>
  <c r="AM57" i="7"/>
  <c r="AL57" i="7"/>
  <c r="Q57" i="7"/>
  <c r="Q56" i="7"/>
  <c r="Q55" i="7"/>
  <c r="AM52" i="7"/>
  <c r="AL52" i="7"/>
  <c r="Q50" i="7"/>
  <c r="Q49" i="7"/>
  <c r="J48" i="7"/>
  <c r="I48" i="7"/>
  <c r="H48" i="7"/>
  <c r="J47" i="7"/>
  <c r="J46" i="7" s="1"/>
  <c r="I47" i="7"/>
  <c r="AE60" i="7" s="1"/>
  <c r="Q46" i="7"/>
  <c r="AL34" i="7"/>
  <c r="I46" i="7"/>
  <c r="Q45" i="7"/>
  <c r="J44" i="7"/>
  <c r="H44" i="7"/>
  <c r="Q43" i="7"/>
  <c r="AM32" i="7"/>
  <c r="J43" i="7"/>
  <c r="I43" i="7"/>
  <c r="AF56" i="7" s="1"/>
  <c r="H43" i="7"/>
  <c r="Q42" i="7"/>
  <c r="AL31" i="7"/>
  <c r="J42" i="7"/>
  <c r="I42" i="7"/>
  <c r="Q41" i="7"/>
  <c r="AM30" i="7"/>
  <c r="I41" i="7"/>
  <c r="H41" i="7"/>
  <c r="V32" i="7" s="1"/>
  <c r="J40" i="7"/>
  <c r="H40" i="7"/>
  <c r="Q39" i="7"/>
  <c r="Q38" i="7"/>
  <c r="AM27" i="7"/>
  <c r="Q37" i="7"/>
  <c r="J37" i="7"/>
  <c r="AM25" i="7"/>
  <c r="J36" i="7"/>
  <c r="AF49" i="7" s="1"/>
  <c r="I36" i="7"/>
  <c r="H36" i="7"/>
  <c r="U27" i="7" s="1"/>
  <c r="Y27" i="7" s="1"/>
  <c r="Q35" i="7"/>
  <c r="I35" i="7"/>
  <c r="U8" i="7" s="1"/>
  <c r="Y8" i="7" s="1"/>
  <c r="H35" i="7"/>
  <c r="AC48" i="7" s="1"/>
  <c r="AM34" i="7"/>
  <c r="AL33" i="7"/>
  <c r="Q33" i="7"/>
  <c r="Q32" i="7"/>
  <c r="AM31" i="7"/>
  <c r="Q31" i="7"/>
  <c r="Q30" i="7" s="1"/>
  <c r="AL30" i="7"/>
  <c r="V30" i="7"/>
  <c r="AL29" i="7"/>
  <c r="AL28" i="7"/>
  <c r="F28" i="7"/>
  <c r="E28" i="7"/>
  <c r="AF25" i="7" s="1"/>
  <c r="F27" i="7"/>
  <c r="E27" i="7"/>
  <c r="AM26" i="7"/>
  <c r="AL26" i="7"/>
  <c r="I26" i="7"/>
  <c r="H26" i="7"/>
  <c r="E26" i="7"/>
  <c r="D26" i="7"/>
  <c r="AD23" i="7" s="1"/>
  <c r="AL25" i="7"/>
  <c r="Q25" i="7"/>
  <c r="H25" i="7"/>
  <c r="D25" i="7"/>
  <c r="AM24" i="7"/>
  <c r="Q24" i="7"/>
  <c r="J24" i="7"/>
  <c r="F24" i="7"/>
  <c r="E24" i="7"/>
  <c r="AL23" i="7"/>
  <c r="Q23" i="7"/>
  <c r="J23" i="7"/>
  <c r="I23" i="7"/>
  <c r="H23" i="7"/>
  <c r="F23" i="7"/>
  <c r="AF20" i="7" s="1"/>
  <c r="E23" i="7"/>
  <c r="AM22" i="7"/>
  <c r="AL22" i="7"/>
  <c r="I22" i="7"/>
  <c r="H22" i="7"/>
  <c r="AC40" i="7" s="1"/>
  <c r="E22" i="7"/>
  <c r="D22" i="7"/>
  <c r="AM21" i="7"/>
  <c r="AL21" i="7"/>
  <c r="Q21" i="7"/>
  <c r="H21" i="7"/>
  <c r="F21" i="7"/>
  <c r="D21" i="7"/>
  <c r="F20" i="7"/>
  <c r="E20" i="7"/>
  <c r="AF17" i="7" s="1"/>
  <c r="D20" i="7"/>
  <c r="AC19" i="7"/>
  <c r="Q18" i="7"/>
  <c r="AM17" i="7"/>
  <c r="AE17" i="7"/>
  <c r="J16" i="7"/>
  <c r="I16" i="7"/>
  <c r="AL15" i="7"/>
  <c r="V15" i="7"/>
  <c r="Y15" i="7" s="1"/>
  <c r="Q15" i="7"/>
  <c r="P15" i="7"/>
  <c r="AM16" i="7" s="1"/>
  <c r="O15" i="7"/>
  <c r="AL16" i="7" s="1"/>
  <c r="J15" i="7"/>
  <c r="I15" i="7"/>
  <c r="F15" i="7"/>
  <c r="E15" i="7"/>
  <c r="AL14" i="7"/>
  <c r="P14" i="7"/>
  <c r="AM15" i="7" s="1"/>
  <c r="O14" i="7"/>
  <c r="I14" i="7"/>
  <c r="H14" i="7"/>
  <c r="E14" i="7"/>
  <c r="D14" i="7"/>
  <c r="AD13" i="7" s="1"/>
  <c r="Q13" i="7"/>
  <c r="P13" i="7"/>
  <c r="AM14" i="7" s="1"/>
  <c r="O13" i="7"/>
  <c r="H13" i="7"/>
  <c r="D13" i="7"/>
  <c r="Q12" i="7"/>
  <c r="P12" i="7"/>
  <c r="AM13" i="7" s="1"/>
  <c r="J12" i="7"/>
  <c r="H12" i="7"/>
  <c r="F12" i="7"/>
  <c r="Q11" i="7"/>
  <c r="P11" i="7"/>
  <c r="AM12" i="7" s="1"/>
  <c r="O11" i="7"/>
  <c r="AL12" i="7" s="1"/>
  <c r="J11" i="7"/>
  <c r="I11" i="7"/>
  <c r="F11" i="7"/>
  <c r="AF10" i="7" s="1"/>
  <c r="E11" i="7"/>
  <c r="AL10" i="7"/>
  <c r="Q10" i="7"/>
  <c r="P10" i="7"/>
  <c r="AM11" i="7" s="1"/>
  <c r="O10" i="7"/>
  <c r="AL11" i="7" s="1"/>
  <c r="I10" i="7"/>
  <c r="H10" i="7"/>
  <c r="AC30" i="7" s="1"/>
  <c r="E10" i="7"/>
  <c r="D10" i="7"/>
  <c r="AD9" i="7" s="1"/>
  <c r="U9" i="7"/>
  <c r="Y9" i="7" s="1"/>
  <c r="Q9" i="7"/>
  <c r="O9" i="7"/>
  <c r="I9" i="7"/>
  <c r="H9" i="7"/>
  <c r="D9" i="7"/>
  <c r="AL66" i="7" s="1"/>
  <c r="M4" i="7"/>
  <c r="AB4" i="7" s="1"/>
  <c r="C4" i="7"/>
  <c r="M3" i="7"/>
  <c r="C3" i="7"/>
  <c r="C2" i="7"/>
  <c r="AI2" i="7" s="1"/>
  <c r="G141" i="6"/>
  <c r="F141" i="6"/>
  <c r="E141" i="6"/>
  <c r="G140" i="6"/>
  <c r="F140" i="6"/>
  <c r="E140" i="6"/>
  <c r="Q140" i="14" s="1"/>
  <c r="G137" i="6"/>
  <c r="F137" i="6"/>
  <c r="E137" i="6"/>
  <c r="G136" i="6"/>
  <c r="F136" i="6"/>
  <c r="E136" i="6"/>
  <c r="G135" i="6"/>
  <c r="G132" i="6" s="1"/>
  <c r="F135" i="6"/>
  <c r="E135" i="6"/>
  <c r="G134" i="6"/>
  <c r="F134" i="6"/>
  <c r="I41" i="5" s="1"/>
  <c r="E134" i="6"/>
  <c r="G133" i="6"/>
  <c r="F133" i="6"/>
  <c r="E133" i="6"/>
  <c r="G130" i="6"/>
  <c r="F130" i="6"/>
  <c r="E130" i="6"/>
  <c r="G129" i="6"/>
  <c r="J36" i="5" s="1"/>
  <c r="F129" i="6"/>
  <c r="R129" i="14" s="1"/>
  <c r="E129" i="6"/>
  <c r="G128" i="6"/>
  <c r="F128" i="6"/>
  <c r="E128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2" i="6"/>
  <c r="F102" i="6"/>
  <c r="E102" i="6"/>
  <c r="G93" i="6"/>
  <c r="F93" i="6"/>
  <c r="E93" i="6"/>
  <c r="D28" i="5" s="1"/>
  <c r="AD25" i="5" s="1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Q87" i="14" s="1"/>
  <c r="G86" i="6"/>
  <c r="F86" i="6"/>
  <c r="E86" i="6"/>
  <c r="G85" i="6"/>
  <c r="F85" i="6"/>
  <c r="E85" i="6"/>
  <c r="Q85" i="14" s="1"/>
  <c r="G80" i="6"/>
  <c r="F80" i="6"/>
  <c r="E80" i="6"/>
  <c r="D15" i="5" s="1"/>
  <c r="G79" i="6"/>
  <c r="F79" i="6"/>
  <c r="E79" i="6"/>
  <c r="G78" i="6"/>
  <c r="F78" i="6"/>
  <c r="E78" i="6"/>
  <c r="G77" i="6"/>
  <c r="F77" i="6"/>
  <c r="E77" i="6"/>
  <c r="G76" i="6"/>
  <c r="F76" i="6"/>
  <c r="E76" i="6"/>
  <c r="Q76" i="14" s="1"/>
  <c r="G75" i="6"/>
  <c r="F75" i="6"/>
  <c r="E75" i="6"/>
  <c r="G74" i="6"/>
  <c r="F74" i="6"/>
  <c r="E74" i="6"/>
  <c r="B67" i="6"/>
  <c r="G59" i="6"/>
  <c r="F59" i="6"/>
  <c r="E59" i="6"/>
  <c r="G58" i="6"/>
  <c r="E58" i="6"/>
  <c r="G57" i="6"/>
  <c r="F57" i="6"/>
  <c r="E57" i="6"/>
  <c r="G56" i="6"/>
  <c r="S56" i="14" s="1"/>
  <c r="F56" i="6"/>
  <c r="E56" i="6"/>
  <c r="G55" i="6"/>
  <c r="F55" i="6"/>
  <c r="E55" i="6"/>
  <c r="G54" i="6"/>
  <c r="F54" i="6"/>
  <c r="E54" i="6"/>
  <c r="G53" i="6"/>
  <c r="F53" i="6"/>
  <c r="E53" i="6"/>
  <c r="G52" i="6"/>
  <c r="F52" i="6"/>
  <c r="E52" i="6"/>
  <c r="G50" i="6"/>
  <c r="S50" i="14" s="1"/>
  <c r="F50" i="6"/>
  <c r="R50" i="14" s="1"/>
  <c r="E50" i="6"/>
  <c r="G49" i="6"/>
  <c r="F49" i="6"/>
  <c r="R49" i="14" s="1"/>
  <c r="E49" i="6"/>
  <c r="Q49" i="14" s="1"/>
  <c r="G48" i="6"/>
  <c r="F48" i="6"/>
  <c r="E48" i="6"/>
  <c r="G47" i="6"/>
  <c r="F47" i="6"/>
  <c r="E47" i="6"/>
  <c r="G46" i="6"/>
  <c r="S46" i="14" s="1"/>
  <c r="F46" i="6"/>
  <c r="R46" i="14" s="1"/>
  <c r="E46" i="6"/>
  <c r="G44" i="6"/>
  <c r="F44" i="6"/>
  <c r="R44" i="14" s="1"/>
  <c r="E44" i="6"/>
  <c r="G43" i="6"/>
  <c r="F43" i="6"/>
  <c r="E43" i="6"/>
  <c r="G42" i="6"/>
  <c r="S42" i="14" s="1"/>
  <c r="F42" i="6"/>
  <c r="E42" i="6"/>
  <c r="G41" i="6"/>
  <c r="G40" i="6"/>
  <c r="F40" i="6"/>
  <c r="E40" i="6"/>
  <c r="G39" i="6"/>
  <c r="F39" i="6"/>
  <c r="E39" i="6"/>
  <c r="G38" i="6"/>
  <c r="S38" i="14" s="1"/>
  <c r="F38" i="6"/>
  <c r="E38" i="6"/>
  <c r="G37" i="6"/>
  <c r="F37" i="6"/>
  <c r="R37" i="14" s="1"/>
  <c r="E37" i="6"/>
  <c r="G36" i="6"/>
  <c r="F36" i="6"/>
  <c r="E36" i="6"/>
  <c r="G35" i="6"/>
  <c r="F35" i="6"/>
  <c r="E35" i="6"/>
  <c r="G34" i="6"/>
  <c r="S34" i="14" s="1"/>
  <c r="F34" i="6"/>
  <c r="E34" i="6"/>
  <c r="G33" i="6"/>
  <c r="F33" i="6"/>
  <c r="R33" i="14" s="1"/>
  <c r="E33" i="6"/>
  <c r="G32" i="6"/>
  <c r="F32" i="6"/>
  <c r="E32" i="6"/>
  <c r="G30" i="6"/>
  <c r="S30" i="14" s="1"/>
  <c r="F30" i="6"/>
  <c r="E30" i="6"/>
  <c r="G29" i="6"/>
  <c r="F29" i="6"/>
  <c r="R29" i="14" s="1"/>
  <c r="E29" i="6"/>
  <c r="Q29" i="14" s="1"/>
  <c r="G28" i="6"/>
  <c r="F28" i="6"/>
  <c r="E28" i="6"/>
  <c r="G22" i="6"/>
  <c r="F22" i="6"/>
  <c r="R22" i="14" s="1"/>
  <c r="E22" i="6"/>
  <c r="G21" i="6"/>
  <c r="F21" i="6"/>
  <c r="E21" i="6"/>
  <c r="G20" i="6"/>
  <c r="F20" i="6"/>
  <c r="E20" i="6"/>
  <c r="G19" i="6"/>
  <c r="F19" i="6"/>
  <c r="E19" i="6"/>
  <c r="G18" i="6"/>
  <c r="F18" i="6"/>
  <c r="R18" i="14" s="1"/>
  <c r="E18" i="6"/>
  <c r="G16" i="6"/>
  <c r="F16" i="6"/>
  <c r="E16" i="6"/>
  <c r="G15" i="6"/>
  <c r="S15" i="14" s="1"/>
  <c r="F15" i="6"/>
  <c r="E15" i="6"/>
  <c r="G13" i="6"/>
  <c r="F13" i="6"/>
  <c r="E13" i="6"/>
  <c r="G12" i="6"/>
  <c r="F12" i="6"/>
  <c r="E12" i="6"/>
  <c r="G11" i="6"/>
  <c r="S11" i="14" s="1"/>
  <c r="F11" i="6"/>
  <c r="E11" i="6"/>
  <c r="G10" i="6"/>
  <c r="F10" i="6"/>
  <c r="R10" i="14" s="1"/>
  <c r="E10" i="6"/>
  <c r="G9" i="6"/>
  <c r="Q11" i="5" s="1"/>
  <c r="F9" i="6"/>
  <c r="E9" i="6"/>
  <c r="G8" i="6"/>
  <c r="F8" i="6"/>
  <c r="E8" i="6"/>
  <c r="G7" i="6"/>
  <c r="S7" i="14" s="1"/>
  <c r="F7" i="6"/>
  <c r="E7" i="6"/>
  <c r="Q62" i="5"/>
  <c r="P62" i="5"/>
  <c r="O62" i="5"/>
  <c r="O61" i="5" s="1"/>
  <c r="Q61" i="5"/>
  <c r="P61" i="5"/>
  <c r="Q60" i="5"/>
  <c r="Q59" i="5"/>
  <c r="AM57" i="5"/>
  <c r="AL57" i="5"/>
  <c r="Q57" i="5"/>
  <c r="Q56" i="5"/>
  <c r="Q55" i="5"/>
  <c r="AM52" i="5"/>
  <c r="AL52" i="5"/>
  <c r="Q51" i="5"/>
  <c r="Q50" i="5"/>
  <c r="H48" i="5"/>
  <c r="J47" i="5"/>
  <c r="H47" i="5"/>
  <c r="H46" i="5" s="1"/>
  <c r="Q46" i="5"/>
  <c r="AM34" i="5"/>
  <c r="AL34" i="5"/>
  <c r="Q45" i="5"/>
  <c r="J44" i="5"/>
  <c r="I44" i="5"/>
  <c r="AE57" i="5" s="1"/>
  <c r="AD43" i="5"/>
  <c r="Q43" i="5"/>
  <c r="AM32" i="5"/>
  <c r="AL32" i="5"/>
  <c r="J43" i="5"/>
  <c r="I43" i="5"/>
  <c r="H43" i="5"/>
  <c r="Q42" i="5"/>
  <c r="AL31" i="5"/>
  <c r="I42" i="5"/>
  <c r="H42" i="5"/>
  <c r="Q41" i="5"/>
  <c r="AM30" i="5"/>
  <c r="AL30" i="5"/>
  <c r="J41" i="5"/>
  <c r="H41" i="5"/>
  <c r="Q40" i="5"/>
  <c r="AM29" i="5"/>
  <c r="J40" i="5"/>
  <c r="I40" i="5"/>
  <c r="Q39" i="5"/>
  <c r="AL28" i="5"/>
  <c r="AL27" i="5"/>
  <c r="Q37" i="5"/>
  <c r="AL26" i="5"/>
  <c r="J37" i="5"/>
  <c r="I37" i="5"/>
  <c r="H37" i="5"/>
  <c r="Q36" i="5"/>
  <c r="I36" i="5"/>
  <c r="U9" i="5" s="1"/>
  <c r="Y9" i="5" s="1"/>
  <c r="H36" i="5"/>
  <c r="Q35" i="5"/>
  <c r="AL24" i="5"/>
  <c r="J35" i="5"/>
  <c r="H35" i="5"/>
  <c r="H34" i="5" s="1"/>
  <c r="AM33" i="5"/>
  <c r="AE32" i="5"/>
  <c r="Q32" i="5"/>
  <c r="AM31" i="5"/>
  <c r="Q31" i="5"/>
  <c r="U28" i="5"/>
  <c r="Y28" i="5" s="1"/>
  <c r="F28" i="5"/>
  <c r="E28" i="5"/>
  <c r="AM27" i="5"/>
  <c r="F27" i="5"/>
  <c r="E27" i="5"/>
  <c r="D27" i="5"/>
  <c r="J26" i="5"/>
  <c r="I26" i="5"/>
  <c r="E26" i="5"/>
  <c r="D26" i="5"/>
  <c r="AC23" i="5" s="1"/>
  <c r="AM25" i="5"/>
  <c r="Q25" i="5"/>
  <c r="J25" i="5"/>
  <c r="I25" i="5"/>
  <c r="H25" i="5"/>
  <c r="F25" i="5"/>
  <c r="E25" i="5"/>
  <c r="AF22" i="5" s="1"/>
  <c r="D25" i="5"/>
  <c r="AF24" i="5"/>
  <c r="I24" i="5"/>
  <c r="H24" i="5"/>
  <c r="AC42" i="5" s="1"/>
  <c r="F24" i="5"/>
  <c r="E24" i="5"/>
  <c r="AM23" i="5"/>
  <c r="AL23" i="5"/>
  <c r="Q23" i="5"/>
  <c r="J23" i="5"/>
  <c r="I23" i="5"/>
  <c r="H23" i="5"/>
  <c r="F23" i="5"/>
  <c r="E23" i="5"/>
  <c r="D23" i="5"/>
  <c r="Q22" i="5"/>
  <c r="J22" i="5"/>
  <c r="I22" i="5"/>
  <c r="E22" i="5"/>
  <c r="D22" i="5"/>
  <c r="AM21" i="5"/>
  <c r="Q21" i="5"/>
  <c r="J21" i="5"/>
  <c r="I21" i="5"/>
  <c r="H21" i="5"/>
  <c r="F21" i="5"/>
  <c r="D21" i="5"/>
  <c r="F20" i="5"/>
  <c r="AF17" i="5" s="1"/>
  <c r="E20" i="5"/>
  <c r="Q18" i="5"/>
  <c r="AM17" i="5"/>
  <c r="V17" i="5"/>
  <c r="Y17" i="5" s="1"/>
  <c r="V16" i="5"/>
  <c r="Y16" i="5" s="1"/>
  <c r="J16" i="5"/>
  <c r="I16" i="5"/>
  <c r="H16" i="5"/>
  <c r="P15" i="5"/>
  <c r="AM16" i="5" s="1"/>
  <c r="O15" i="5"/>
  <c r="AL16" i="5" s="1"/>
  <c r="J15" i="5"/>
  <c r="AF35" i="5" s="1"/>
  <c r="I15" i="5"/>
  <c r="AD35" i="5" s="1"/>
  <c r="H15" i="5"/>
  <c r="AC35" i="5" s="1"/>
  <c r="F15" i="5"/>
  <c r="E15" i="5"/>
  <c r="AE14" i="5" s="1"/>
  <c r="Q14" i="5"/>
  <c r="O14" i="5"/>
  <c r="AL15" i="5" s="1"/>
  <c r="J14" i="5"/>
  <c r="H14" i="5"/>
  <c r="F14" i="5"/>
  <c r="AF13" i="5" s="1"/>
  <c r="E14" i="5"/>
  <c r="D14" i="5"/>
  <c r="AD13" i="5"/>
  <c r="W13" i="5"/>
  <c r="W32" i="5" s="1"/>
  <c r="Q13" i="5"/>
  <c r="P13" i="5"/>
  <c r="AM14" i="5" s="1"/>
  <c r="J13" i="5"/>
  <c r="I13" i="5"/>
  <c r="H13" i="5"/>
  <c r="F13" i="5"/>
  <c r="D13" i="5"/>
  <c r="Q12" i="5"/>
  <c r="P12" i="5"/>
  <c r="AM13" i="5" s="1"/>
  <c r="O12" i="5"/>
  <c r="AL13" i="5" s="1"/>
  <c r="J12" i="5"/>
  <c r="AF32" i="5" s="1"/>
  <c r="I12" i="5"/>
  <c r="H12" i="5"/>
  <c r="AC32" i="5" s="1"/>
  <c r="F12" i="5"/>
  <c r="E12" i="5"/>
  <c r="AF11" i="5"/>
  <c r="P11" i="5"/>
  <c r="AM12" i="5" s="1"/>
  <c r="O11" i="5"/>
  <c r="AL12" i="5" s="1"/>
  <c r="I11" i="5"/>
  <c r="H11" i="5"/>
  <c r="F11" i="5"/>
  <c r="AF10" i="5" s="1"/>
  <c r="E11" i="5"/>
  <c r="D11" i="5"/>
  <c r="AD10" i="5" s="1"/>
  <c r="Q10" i="5"/>
  <c r="P10" i="5"/>
  <c r="O10" i="5"/>
  <c r="AL11" i="5" s="1"/>
  <c r="J10" i="5"/>
  <c r="H10" i="5"/>
  <c r="E10" i="5"/>
  <c r="D10" i="5"/>
  <c r="Q9" i="5"/>
  <c r="P9" i="5"/>
  <c r="AM10" i="5" s="1"/>
  <c r="O9" i="5"/>
  <c r="AL10" i="5" s="1"/>
  <c r="J9" i="5"/>
  <c r="AF29" i="5" s="1"/>
  <c r="I9" i="5"/>
  <c r="F9" i="5"/>
  <c r="D9" i="5"/>
  <c r="AB4" i="5"/>
  <c r="T4" i="5"/>
  <c r="AI4" i="5" s="1"/>
  <c r="M4" i="5"/>
  <c r="C4" i="5"/>
  <c r="M3" i="5"/>
  <c r="C3" i="5"/>
  <c r="C2" i="5"/>
  <c r="AI2" i="5" s="1"/>
  <c r="N24" i="2" l="1"/>
  <c r="Y24" i="2"/>
  <c r="R61" i="2"/>
  <c r="Z143" i="2"/>
  <c r="Z123" i="2"/>
  <c r="O24" i="2"/>
  <c r="O63" i="2" s="1"/>
  <c r="O147" i="2" s="1"/>
  <c r="Z24" i="2"/>
  <c r="Z63" i="2" s="1"/>
  <c r="Z147" i="2" s="1"/>
  <c r="I147" i="2"/>
  <c r="S61" i="2"/>
  <c r="V97" i="2"/>
  <c r="N123" i="2"/>
  <c r="Y123" i="2"/>
  <c r="Q143" i="2"/>
  <c r="AA143" i="2"/>
  <c r="Q24" i="2"/>
  <c r="Q63" i="2" s="1"/>
  <c r="Q147" i="2" s="1"/>
  <c r="AA24" i="2"/>
  <c r="AA63" i="2" s="1"/>
  <c r="AA147" i="2" s="1"/>
  <c r="U61" i="2"/>
  <c r="R63" i="2"/>
  <c r="R147" i="2" s="1"/>
  <c r="K147" i="2"/>
  <c r="V61" i="2"/>
  <c r="V63" i="2" s="1"/>
  <c r="V147" i="2" s="1"/>
  <c r="N97" i="2"/>
  <c r="Y97" i="2"/>
  <c r="Q123" i="2"/>
  <c r="AA123" i="2"/>
  <c r="S143" i="2"/>
  <c r="S63" i="2"/>
  <c r="S147" i="2" s="1"/>
  <c r="M61" i="2"/>
  <c r="W61" i="2"/>
  <c r="O97" i="2"/>
  <c r="O148" i="2" s="1"/>
  <c r="Z97" i="2"/>
  <c r="Z148" i="2" s="1"/>
  <c r="R123" i="2"/>
  <c r="U143" i="2"/>
  <c r="J24" i="2"/>
  <c r="J63" i="2" s="1"/>
  <c r="U24" i="2"/>
  <c r="N61" i="2"/>
  <c r="Y61" i="2"/>
  <c r="Y63" i="2" s="1"/>
  <c r="Y147" i="2" s="1"/>
  <c r="Q97" i="2"/>
  <c r="Q148" i="2" s="1"/>
  <c r="AA97" i="2"/>
  <c r="S123" i="2"/>
  <c r="V143" i="2"/>
  <c r="R97" i="2"/>
  <c r="R148" i="2" s="1"/>
  <c r="J148" i="2"/>
  <c r="U123" i="2"/>
  <c r="U148" i="2" s="1"/>
  <c r="M143" i="2"/>
  <c r="M148" i="2" s="1"/>
  <c r="W143" i="2"/>
  <c r="W148" i="2" s="1"/>
  <c r="M63" i="2"/>
  <c r="M147" i="2" s="1"/>
  <c r="W63" i="2"/>
  <c r="W147" i="2" s="1"/>
  <c r="S97" i="2"/>
  <c r="S148" i="2" s="1"/>
  <c r="V123" i="2"/>
  <c r="N143" i="2"/>
  <c r="Y143" i="2"/>
  <c r="N63" i="2"/>
  <c r="N147" i="2" s="1"/>
  <c r="AE139" i="14"/>
  <c r="AC14" i="11"/>
  <c r="AE14" i="11"/>
  <c r="AF14" i="11"/>
  <c r="AC54" i="11"/>
  <c r="V32" i="11"/>
  <c r="V30" i="11" s="1"/>
  <c r="H39" i="11"/>
  <c r="Y32" i="11"/>
  <c r="F31" i="12"/>
  <c r="F51" i="12"/>
  <c r="AD53" i="14"/>
  <c r="AD57" i="14"/>
  <c r="AD76" i="14"/>
  <c r="AC91" i="14"/>
  <c r="AC103" i="14"/>
  <c r="AE105" i="14"/>
  <c r="AD108" i="14"/>
  <c r="AD116" i="14"/>
  <c r="AC128" i="14"/>
  <c r="F132" i="12"/>
  <c r="AD135" i="14"/>
  <c r="AC139" i="14"/>
  <c r="AE28" i="14"/>
  <c r="AD47" i="14"/>
  <c r="I18" i="11"/>
  <c r="AE12" i="11"/>
  <c r="Y13" i="11"/>
  <c r="AF34" i="11"/>
  <c r="AD14" i="11"/>
  <c r="I15" i="11"/>
  <c r="AC17" i="11"/>
  <c r="AF40" i="11"/>
  <c r="AF20" i="11"/>
  <c r="AF22" i="11"/>
  <c r="AC50" i="11"/>
  <c r="I42" i="11"/>
  <c r="AC55" i="11" s="1"/>
  <c r="Q45" i="11"/>
  <c r="J47" i="11"/>
  <c r="F6" i="12"/>
  <c r="G6" i="12"/>
  <c r="F17" i="12"/>
  <c r="G27" i="12"/>
  <c r="E41" i="12"/>
  <c r="F45" i="12"/>
  <c r="G45" i="12"/>
  <c r="AD52" i="14"/>
  <c r="AE53" i="14"/>
  <c r="AC55" i="14"/>
  <c r="AD56" i="14"/>
  <c r="AE57" i="14"/>
  <c r="AC59" i="14"/>
  <c r="E82" i="12"/>
  <c r="AC74" i="14"/>
  <c r="AD75" i="14"/>
  <c r="AE76" i="14"/>
  <c r="AC78" i="14"/>
  <c r="AD79" i="14"/>
  <c r="AE80" i="14"/>
  <c r="E95" i="12"/>
  <c r="AC86" i="14"/>
  <c r="AD87" i="14"/>
  <c r="AE88" i="14"/>
  <c r="AC90" i="14"/>
  <c r="AD91" i="14"/>
  <c r="E111" i="12"/>
  <c r="AC114" i="14"/>
  <c r="AD115" i="14"/>
  <c r="AE116" i="14"/>
  <c r="AC118" i="14"/>
  <c r="AD119" i="14"/>
  <c r="AD128" i="14"/>
  <c r="AE129" i="14"/>
  <c r="AC133" i="14"/>
  <c r="AD134" i="14"/>
  <c r="AE135" i="14"/>
  <c r="AC137" i="14"/>
  <c r="AC141" i="14"/>
  <c r="AC6" i="14"/>
  <c r="AD7" i="14"/>
  <c r="AC10" i="14"/>
  <c r="AD11" i="14"/>
  <c r="AE12" i="14"/>
  <c r="AD15" i="14"/>
  <c r="AC18" i="14"/>
  <c r="AD19" i="14"/>
  <c r="AE20" i="14"/>
  <c r="AC22" i="14"/>
  <c r="AC29" i="14"/>
  <c r="AD30" i="14"/>
  <c r="AD34" i="14"/>
  <c r="AE35" i="14"/>
  <c r="AC37" i="14"/>
  <c r="AD38" i="14"/>
  <c r="AE39" i="14"/>
  <c r="AD42" i="14"/>
  <c r="AE43" i="14"/>
  <c r="AD46" i="14"/>
  <c r="AE47" i="14"/>
  <c r="AC49" i="14"/>
  <c r="AD50" i="14"/>
  <c r="AC53" i="14"/>
  <c r="AD58" i="14"/>
  <c r="AE75" i="14"/>
  <c r="AD89" i="14"/>
  <c r="AC106" i="14"/>
  <c r="AE119" i="14"/>
  <c r="AC130" i="14"/>
  <c r="AD136" i="14"/>
  <c r="AD12" i="11"/>
  <c r="AE60" i="11"/>
  <c r="G14" i="12"/>
  <c r="AC52" i="14"/>
  <c r="AC56" i="14"/>
  <c r="AC75" i="14"/>
  <c r="AC79" i="14"/>
  <c r="AE85" i="14"/>
  <c r="AE89" i="14"/>
  <c r="AD92" i="14"/>
  <c r="AD104" i="14"/>
  <c r="AE109" i="14"/>
  <c r="AE117" i="14"/>
  <c r="F127" i="12"/>
  <c r="AD129" i="14"/>
  <c r="E132" i="12"/>
  <c r="AC134" i="14"/>
  <c r="AE136" i="14"/>
  <c r="AC30" i="14"/>
  <c r="AC46" i="14"/>
  <c r="AE48" i="14"/>
  <c r="AC9" i="11"/>
  <c r="AF30" i="11"/>
  <c r="E11" i="11"/>
  <c r="AF11" i="11"/>
  <c r="W12" i="11"/>
  <c r="W23" i="11" s="1"/>
  <c r="AC33" i="11"/>
  <c r="AC13" i="11"/>
  <c r="AE13" i="11"/>
  <c r="O14" i="11"/>
  <c r="AL15" i="11" s="1"/>
  <c r="J16" i="11"/>
  <c r="AF36" i="11" s="1"/>
  <c r="X20" i="11"/>
  <c r="AM19" i="11"/>
  <c r="F24" i="11"/>
  <c r="AF21" i="11" s="1"/>
  <c r="AF24" i="11"/>
  <c r="H35" i="11"/>
  <c r="AM24" i="11"/>
  <c r="J39" i="11"/>
  <c r="X39" i="11"/>
  <c r="Y39" i="11" s="1"/>
  <c r="AF55" i="11"/>
  <c r="AC56" i="11"/>
  <c r="AM32" i="11"/>
  <c r="I46" i="11"/>
  <c r="H46" i="11"/>
  <c r="AC59" i="11" s="1"/>
  <c r="AD60" i="11"/>
  <c r="F14" i="12"/>
  <c r="F24" i="12" s="1"/>
  <c r="E14" i="12"/>
  <c r="E27" i="12"/>
  <c r="F27" i="12"/>
  <c r="E31" i="12"/>
  <c r="G41" i="12"/>
  <c r="AE50" i="14"/>
  <c r="E51" i="12"/>
  <c r="AC54" i="14"/>
  <c r="AD55" i="14"/>
  <c r="AE56" i="14"/>
  <c r="AC58" i="14"/>
  <c r="AD59" i="14"/>
  <c r="AD86" i="14"/>
  <c r="AE87" i="14"/>
  <c r="AC89" i="14"/>
  <c r="AD90" i="14"/>
  <c r="AE91" i="14"/>
  <c r="AC93" i="14"/>
  <c r="F111" i="12"/>
  <c r="AD102" i="14"/>
  <c r="AE103" i="14"/>
  <c r="AC105" i="14"/>
  <c r="AD106" i="14"/>
  <c r="AE107" i="14"/>
  <c r="AC109" i="14"/>
  <c r="F121" i="12"/>
  <c r="AD133" i="14"/>
  <c r="G132" i="12"/>
  <c r="AE134" i="14"/>
  <c r="AC136" i="14"/>
  <c r="AD137" i="14"/>
  <c r="F139" i="12"/>
  <c r="AE7" i="14"/>
  <c r="AC9" i="14"/>
  <c r="AD10" i="14"/>
  <c r="AE11" i="14"/>
  <c r="AC13" i="14"/>
  <c r="AE15" i="14"/>
  <c r="AC21" i="14"/>
  <c r="AD22" i="14"/>
  <c r="AC28" i="14"/>
  <c r="AD29" i="14"/>
  <c r="AE30" i="14"/>
  <c r="AC32" i="14"/>
  <c r="AE34" i="14"/>
  <c r="AC36" i="14"/>
  <c r="AD37" i="14"/>
  <c r="AE38" i="14"/>
  <c r="AC40" i="14"/>
  <c r="AE42" i="14"/>
  <c r="AC44" i="14"/>
  <c r="AE46" i="14"/>
  <c r="AC48" i="14"/>
  <c r="AD49" i="14"/>
  <c r="AD54" i="14"/>
  <c r="AE59" i="14"/>
  <c r="AC77" i="14"/>
  <c r="AE90" i="14"/>
  <c r="AC102" i="14"/>
  <c r="AD107" i="14"/>
  <c r="AE115" i="14"/>
  <c r="AE137" i="14"/>
  <c r="AD40" i="11"/>
  <c r="G31" i="12"/>
  <c r="AE54" i="14"/>
  <c r="AE58" i="14"/>
  <c r="AE77" i="14"/>
  <c r="AD80" i="14"/>
  <c r="AD88" i="14"/>
  <c r="AE93" i="14"/>
  <c r="AC107" i="14"/>
  <c r="AC115" i="14"/>
  <c r="AC119" i="14"/>
  <c r="G127" i="12"/>
  <c r="AE130" i="14"/>
  <c r="AE140" i="14"/>
  <c r="AC50" i="14"/>
  <c r="O10" i="11"/>
  <c r="AL11" i="11" s="1"/>
  <c r="AD11" i="11"/>
  <c r="Q12" i="11"/>
  <c r="Q8" i="11" s="1"/>
  <c r="H14" i="11"/>
  <c r="Q18" i="11"/>
  <c r="E30" i="11"/>
  <c r="AL19" i="11"/>
  <c r="H22" i="11"/>
  <c r="AC40" i="11" s="1"/>
  <c r="AD20" i="11"/>
  <c r="I23" i="11"/>
  <c r="AC42" i="11"/>
  <c r="AD22" i="11"/>
  <c r="D26" i="11"/>
  <c r="AE44" i="11"/>
  <c r="F28" i="11"/>
  <c r="AF25" i="11" s="1"/>
  <c r="I36" i="11"/>
  <c r="Q36" i="11"/>
  <c r="Q34" i="11" s="1"/>
  <c r="J37" i="11"/>
  <c r="AF50" i="11" s="1"/>
  <c r="X38" i="11"/>
  <c r="Y38" i="11" s="1"/>
  <c r="AL31" i="11"/>
  <c r="AC60" i="11"/>
  <c r="Q50" i="11"/>
  <c r="Q56" i="11"/>
  <c r="Q54" i="11" s="1"/>
  <c r="G17" i="12"/>
  <c r="F41" i="12"/>
  <c r="E45" i="12"/>
  <c r="G51" i="12"/>
  <c r="G82" i="12"/>
  <c r="AE74" i="14"/>
  <c r="AC76" i="14"/>
  <c r="F82" i="12"/>
  <c r="F97" i="12" s="1"/>
  <c r="AD77" i="14"/>
  <c r="AE78" i="14"/>
  <c r="AC80" i="14"/>
  <c r="F95" i="12"/>
  <c r="G95" i="12"/>
  <c r="G111" i="12"/>
  <c r="AE102" i="14"/>
  <c r="AC104" i="14"/>
  <c r="AD105" i="14"/>
  <c r="AE106" i="14"/>
  <c r="AC108" i="14"/>
  <c r="G121" i="12"/>
  <c r="AE114" i="14"/>
  <c r="E121" i="12"/>
  <c r="AC116" i="14"/>
  <c r="AD117" i="14"/>
  <c r="AE118" i="14"/>
  <c r="E127" i="12"/>
  <c r="AC129" i="14"/>
  <c r="AD130" i="14"/>
  <c r="AD140" i="14"/>
  <c r="AE141" i="14"/>
  <c r="AC8" i="14"/>
  <c r="AD9" i="14"/>
  <c r="AE10" i="14"/>
  <c r="AC12" i="14"/>
  <c r="AD13" i="14"/>
  <c r="AC16" i="14"/>
  <c r="AE18" i="14"/>
  <c r="AE22" i="14"/>
  <c r="AD28" i="14"/>
  <c r="AE29" i="14"/>
  <c r="AD32" i="14"/>
  <c r="AE33" i="14"/>
  <c r="AC35" i="14"/>
  <c r="AD36" i="14"/>
  <c r="AE37" i="14"/>
  <c r="AC39" i="14"/>
  <c r="AD40" i="14"/>
  <c r="AC43" i="14"/>
  <c r="AD44" i="14"/>
  <c r="AC47" i="14"/>
  <c r="AD48" i="14"/>
  <c r="AE49" i="14"/>
  <c r="AE55" i="14"/>
  <c r="AD78" i="14"/>
  <c r="AE86" i="14"/>
  <c r="AC92" i="14"/>
  <c r="AD103" i="14"/>
  <c r="AE108" i="14"/>
  <c r="AC117" i="14"/>
  <c r="AE133" i="14"/>
  <c r="AC140" i="14"/>
  <c r="I145" i="12"/>
  <c r="N145" i="12"/>
  <c r="Y145" i="12"/>
  <c r="AD145" i="12"/>
  <c r="AI145" i="12"/>
  <c r="AT145" i="12"/>
  <c r="S145" i="12"/>
  <c r="K148" i="12"/>
  <c r="Q148" i="12"/>
  <c r="V148" i="12"/>
  <c r="AG148" i="12"/>
  <c r="AL148" i="12"/>
  <c r="AQ148" i="12"/>
  <c r="AO145" i="12"/>
  <c r="Q63" i="12"/>
  <c r="Q147" i="12" s="1"/>
  <c r="AL63" i="12"/>
  <c r="AL147" i="12" s="1"/>
  <c r="K145" i="12"/>
  <c r="Q145" i="12"/>
  <c r="AA145" i="12"/>
  <c r="AG145" i="12"/>
  <c r="AL145" i="12"/>
  <c r="M145" i="12"/>
  <c r="R145" i="12"/>
  <c r="W145" i="12"/>
  <c r="AC145" i="12"/>
  <c r="AH145" i="12"/>
  <c r="AM145" i="12"/>
  <c r="AS145" i="12"/>
  <c r="K61" i="12"/>
  <c r="K63" i="12" s="1"/>
  <c r="K147" i="12" s="1"/>
  <c r="Q61" i="12"/>
  <c r="V61" i="12"/>
  <c r="V63" i="12" s="1"/>
  <c r="V147" i="12" s="1"/>
  <c r="AA61" i="12"/>
  <c r="AA63" i="12" s="1"/>
  <c r="AA147" i="12" s="1"/>
  <c r="AG61" i="12"/>
  <c r="AG63" i="12" s="1"/>
  <c r="AG147" i="12" s="1"/>
  <c r="AL61" i="12"/>
  <c r="AQ61" i="12"/>
  <c r="AQ63" i="12" s="1"/>
  <c r="AQ147" i="12" s="1"/>
  <c r="I63" i="12"/>
  <c r="I147" i="12" s="1"/>
  <c r="N63" i="12"/>
  <c r="N147" i="12" s="1"/>
  <c r="S63" i="12"/>
  <c r="S147" i="12" s="1"/>
  <c r="Y63" i="12"/>
  <c r="Y147" i="12" s="1"/>
  <c r="AD63" i="12"/>
  <c r="AD147" i="12" s="1"/>
  <c r="AI63" i="12"/>
  <c r="AI147" i="12" s="1"/>
  <c r="AO63" i="12"/>
  <c r="AO147" i="12" s="1"/>
  <c r="AT63" i="12"/>
  <c r="AT147" i="12" s="1"/>
  <c r="I148" i="12"/>
  <c r="N148" i="12"/>
  <c r="S148" i="12"/>
  <c r="Y148" i="12"/>
  <c r="AD148" i="12"/>
  <c r="AI148" i="12"/>
  <c r="AO148" i="12"/>
  <c r="AT148" i="12"/>
  <c r="J145" i="12"/>
  <c r="O145" i="12"/>
  <c r="U145" i="12"/>
  <c r="Z145" i="12"/>
  <c r="AE145" i="12"/>
  <c r="AK145" i="12"/>
  <c r="AP145" i="12"/>
  <c r="AU145" i="12"/>
  <c r="Y139" i="14"/>
  <c r="I39" i="9"/>
  <c r="Q54" i="9"/>
  <c r="AA58" i="14"/>
  <c r="Q60" i="9"/>
  <c r="AC17" i="9"/>
  <c r="AD17" i="9"/>
  <c r="AD25" i="9"/>
  <c r="AC25" i="9"/>
  <c r="G41" i="10"/>
  <c r="Q51" i="9"/>
  <c r="Y53" i="14"/>
  <c r="Y57" i="14"/>
  <c r="AA78" i="14"/>
  <c r="G95" i="10"/>
  <c r="AA86" i="14"/>
  <c r="AA90" i="14"/>
  <c r="Y104" i="14"/>
  <c r="Z117" i="14"/>
  <c r="Y129" i="14"/>
  <c r="F139" i="10"/>
  <c r="Z141" i="14"/>
  <c r="Z16" i="14"/>
  <c r="Y42" i="14"/>
  <c r="AC10" i="9"/>
  <c r="AF31" i="9"/>
  <c r="P12" i="9"/>
  <c r="AM13" i="9" s="1"/>
  <c r="F13" i="9"/>
  <c r="AF12" i="9" s="1"/>
  <c r="AF13" i="9"/>
  <c r="AF36" i="9"/>
  <c r="AC19" i="9"/>
  <c r="D30" i="9"/>
  <c r="X19" i="9"/>
  <c r="Y19" i="9" s="1"/>
  <c r="X21" i="9"/>
  <c r="Y21" i="9" s="1"/>
  <c r="AE19" i="9"/>
  <c r="AF22" i="9"/>
  <c r="AC20" i="9"/>
  <c r="AF41" i="9"/>
  <c r="AM19" i="9"/>
  <c r="F25" i="9"/>
  <c r="AE22" i="9" s="1"/>
  <c r="AF23" i="9"/>
  <c r="AF44" i="9"/>
  <c r="Q32" i="9"/>
  <c r="J34" i="9"/>
  <c r="AF49" i="9"/>
  <c r="AF53" i="9"/>
  <c r="AD55" i="9"/>
  <c r="AL32" i="9"/>
  <c r="I44" i="9"/>
  <c r="AM33" i="9"/>
  <c r="AF61" i="9"/>
  <c r="G6" i="10"/>
  <c r="G14" i="10"/>
  <c r="F31" i="10"/>
  <c r="Z42" i="14"/>
  <c r="AA43" i="14"/>
  <c r="Y52" i="14"/>
  <c r="F51" i="10"/>
  <c r="Z53" i="14"/>
  <c r="G51" i="10"/>
  <c r="AA54" i="14"/>
  <c r="Y56" i="14"/>
  <c r="Y75" i="14"/>
  <c r="Z76" i="14"/>
  <c r="AA77" i="14"/>
  <c r="Y79" i="14"/>
  <c r="Z80" i="14"/>
  <c r="AA85" i="14"/>
  <c r="Y87" i="14"/>
  <c r="Z88" i="14"/>
  <c r="AA89" i="14"/>
  <c r="Y91" i="14"/>
  <c r="Z92" i="14"/>
  <c r="AA93" i="14"/>
  <c r="Y115" i="14"/>
  <c r="Z116" i="14"/>
  <c r="AA117" i="14"/>
  <c r="Y119" i="14"/>
  <c r="Y128" i="14"/>
  <c r="F127" i="10"/>
  <c r="Z129" i="14"/>
  <c r="AA130" i="14"/>
  <c r="AA133" i="14"/>
  <c r="Y135" i="14"/>
  <c r="Z136" i="14"/>
  <c r="AA137" i="14"/>
  <c r="Z140" i="14"/>
  <c r="AA141" i="14"/>
  <c r="Y6" i="14"/>
  <c r="Z7" i="14"/>
  <c r="AA8" i="14"/>
  <c r="Y10" i="14"/>
  <c r="Z11" i="14"/>
  <c r="AA12" i="14"/>
  <c r="Z15" i="14"/>
  <c r="AA16" i="14"/>
  <c r="Y18" i="14"/>
  <c r="Z19" i="14"/>
  <c r="AA20" i="14"/>
  <c r="Y22" i="14"/>
  <c r="Y29" i="14"/>
  <c r="Z30" i="14"/>
  <c r="Z34" i="14"/>
  <c r="AA35" i="14"/>
  <c r="Y37" i="14"/>
  <c r="Z38" i="14"/>
  <c r="AA39" i="14"/>
  <c r="Y43" i="14"/>
  <c r="AA53" i="14"/>
  <c r="AA56" i="14"/>
  <c r="Z79" i="14"/>
  <c r="AA87" i="14"/>
  <c r="Y93" i="14"/>
  <c r="Z104" i="14"/>
  <c r="AA109" i="14"/>
  <c r="Y118" i="14"/>
  <c r="Z128" i="14"/>
  <c r="Y141" i="14"/>
  <c r="I18" i="9"/>
  <c r="D17" i="9"/>
  <c r="AE39" i="9"/>
  <c r="E45" i="10"/>
  <c r="Z58" i="14"/>
  <c r="G82" i="10"/>
  <c r="AA74" i="14"/>
  <c r="Y80" i="14"/>
  <c r="Y88" i="14"/>
  <c r="Y92" i="14"/>
  <c r="G111" i="10"/>
  <c r="AA102" i="14"/>
  <c r="AA106" i="14"/>
  <c r="Y116" i="14"/>
  <c r="AA127" i="14"/>
  <c r="AA44" i="14"/>
  <c r="Z133" i="14"/>
  <c r="F9" i="9"/>
  <c r="AF8" i="9" s="1"/>
  <c r="AF10" i="9"/>
  <c r="O11" i="9"/>
  <c r="AC33" i="9"/>
  <c r="O15" i="9"/>
  <c r="AL16" i="9" s="1"/>
  <c r="AD19" i="9"/>
  <c r="AL45" i="9" s="1"/>
  <c r="F21" i="9"/>
  <c r="AF18" i="9" s="1"/>
  <c r="AC40" i="9"/>
  <c r="AL19" i="9"/>
  <c r="AC23" i="9"/>
  <c r="I24" i="9"/>
  <c r="AE42" i="9" s="1"/>
  <c r="AF25" i="9"/>
  <c r="AM21" i="9"/>
  <c r="AL33" i="9"/>
  <c r="X39" i="9"/>
  <c r="Y39" i="9" s="1"/>
  <c r="Q41" i="9"/>
  <c r="H43" i="9"/>
  <c r="AF57" i="9"/>
  <c r="AF60" i="9"/>
  <c r="F17" i="10"/>
  <c r="E17" i="10"/>
  <c r="G27" i="10"/>
  <c r="AA42" i="14"/>
  <c r="Z46" i="14"/>
  <c r="G45" i="10"/>
  <c r="AA47" i="14"/>
  <c r="Y49" i="14"/>
  <c r="Z50" i="14"/>
  <c r="Z56" i="14"/>
  <c r="AA57" i="14"/>
  <c r="Y59" i="14"/>
  <c r="E82" i="10"/>
  <c r="F82" i="10"/>
  <c r="E95" i="10"/>
  <c r="Y86" i="14"/>
  <c r="Z87" i="14"/>
  <c r="AA88" i="14"/>
  <c r="Y90" i="14"/>
  <c r="Z91" i="14"/>
  <c r="AA92" i="14"/>
  <c r="E111" i="10"/>
  <c r="Y102" i="14"/>
  <c r="Z103" i="14"/>
  <c r="AA104" i="14"/>
  <c r="Z107" i="14"/>
  <c r="AA108" i="14"/>
  <c r="E121" i="10"/>
  <c r="G121" i="10"/>
  <c r="F132" i="10"/>
  <c r="E132" i="10"/>
  <c r="Y134" i="14"/>
  <c r="Z135" i="14"/>
  <c r="AA136" i="14"/>
  <c r="AA140" i="14"/>
  <c r="AA7" i="14"/>
  <c r="Y9" i="14"/>
  <c r="AA11" i="14"/>
  <c r="Y13" i="14"/>
  <c r="AA15" i="14"/>
  <c r="AA19" i="14"/>
  <c r="Y21" i="14"/>
  <c r="Z22" i="14"/>
  <c r="AA30" i="14"/>
  <c r="Y32" i="14"/>
  <c r="Z33" i="14"/>
  <c r="AA34" i="14"/>
  <c r="Y36" i="14"/>
  <c r="Z37" i="14"/>
  <c r="AA38" i="14"/>
  <c r="Y40" i="14"/>
  <c r="Y46" i="14"/>
  <c r="AA48" i="14"/>
  <c r="Y54" i="14"/>
  <c r="Y58" i="14"/>
  <c r="Z75" i="14"/>
  <c r="AA80" i="14"/>
  <c r="Y89" i="14"/>
  <c r="AA105" i="14"/>
  <c r="Y114" i="14"/>
  <c r="Z119" i="14"/>
  <c r="AA129" i="14"/>
  <c r="Y136" i="14"/>
  <c r="AD49" i="9"/>
  <c r="AF59" i="9"/>
  <c r="AE61" i="9"/>
  <c r="F41" i="10"/>
  <c r="E51" i="10"/>
  <c r="AA55" i="14"/>
  <c r="AA59" i="14"/>
  <c r="Z77" i="14"/>
  <c r="F95" i="10"/>
  <c r="Z85" i="14"/>
  <c r="Z89" i="14"/>
  <c r="Z93" i="14"/>
  <c r="Z105" i="14"/>
  <c r="Y108" i="14"/>
  <c r="AA114" i="14"/>
  <c r="AA118" i="14"/>
  <c r="Z130" i="14"/>
  <c r="G132" i="10"/>
  <c r="Y140" i="14"/>
  <c r="Y15" i="14"/>
  <c r="AD8" i="9"/>
  <c r="H11" i="9"/>
  <c r="AC31" i="9" s="1"/>
  <c r="E12" i="9"/>
  <c r="AF11" i="9" s="1"/>
  <c r="AF32" i="9"/>
  <c r="Q13" i="9"/>
  <c r="Q8" i="9" s="1"/>
  <c r="H15" i="9"/>
  <c r="AC36" i="9"/>
  <c r="AC18" i="9"/>
  <c r="F30" i="9"/>
  <c r="AC39" i="9"/>
  <c r="AE40" i="9"/>
  <c r="AM22" i="9"/>
  <c r="H23" i="9"/>
  <c r="AC41" i="9" s="1"/>
  <c r="E24" i="9"/>
  <c r="AF42" i="9"/>
  <c r="AD22" i="9"/>
  <c r="AE43" i="9"/>
  <c r="AC44" i="9"/>
  <c r="Q30" i="9"/>
  <c r="H36" i="9"/>
  <c r="U27" i="9" s="1"/>
  <c r="Y27" i="9" s="1"/>
  <c r="AM25" i="9"/>
  <c r="I37" i="9"/>
  <c r="Q37" i="9"/>
  <c r="Q34" i="9" s="1"/>
  <c r="AL28" i="9"/>
  <c r="AM29" i="9"/>
  <c r="J41" i="9"/>
  <c r="Q46" i="9"/>
  <c r="AC61" i="9"/>
  <c r="F14" i="10"/>
  <c r="E14" i="10"/>
  <c r="E24" i="10" s="1"/>
  <c r="E27" i="10"/>
  <c r="F27" i="10"/>
  <c r="E31" i="10"/>
  <c r="E41" i="10"/>
  <c r="AA46" i="14"/>
  <c r="Y48" i="14"/>
  <c r="Z49" i="14"/>
  <c r="AA50" i="14"/>
  <c r="Z74" i="14"/>
  <c r="AA75" i="14"/>
  <c r="Y77" i="14"/>
  <c r="Z78" i="14"/>
  <c r="AA79" i="14"/>
  <c r="F111" i="10"/>
  <c r="Z102" i="14"/>
  <c r="AA103" i="14"/>
  <c r="Y105" i="14"/>
  <c r="Z106" i="14"/>
  <c r="AA107" i="14"/>
  <c r="Y109" i="14"/>
  <c r="F121" i="10"/>
  <c r="Z114" i="14"/>
  <c r="AA115" i="14"/>
  <c r="Y117" i="14"/>
  <c r="Z118" i="14"/>
  <c r="AA119" i="14"/>
  <c r="AA128" i="14"/>
  <c r="E127" i="10"/>
  <c r="Y130" i="14"/>
  <c r="Y133" i="14"/>
  <c r="Z134" i="14"/>
  <c r="AA135" i="14"/>
  <c r="Y137" i="14"/>
  <c r="Y8" i="14"/>
  <c r="Z9" i="14"/>
  <c r="AA10" i="14"/>
  <c r="Y12" i="14"/>
  <c r="Y16" i="14"/>
  <c r="AA18" i="14"/>
  <c r="Y20" i="14"/>
  <c r="Z21" i="14"/>
  <c r="AA22" i="14"/>
  <c r="Z28" i="14"/>
  <c r="AA29" i="14"/>
  <c r="Z32" i="14"/>
  <c r="AA33" i="14"/>
  <c r="Y35" i="14"/>
  <c r="Z36" i="14"/>
  <c r="AA37" i="14"/>
  <c r="Y39" i="14"/>
  <c r="Z40" i="14"/>
  <c r="Z44" i="14"/>
  <c r="Y47" i="14"/>
  <c r="AA49" i="14"/>
  <c r="Z52" i="14"/>
  <c r="Y55" i="14"/>
  <c r="Z59" i="14"/>
  <c r="AA76" i="14"/>
  <c r="Y85" i="14"/>
  <c r="Z90" i="14"/>
  <c r="Y107" i="14"/>
  <c r="Z115" i="14"/>
  <c r="Z137" i="14"/>
  <c r="I145" i="10"/>
  <c r="N145" i="10"/>
  <c r="Y145" i="10"/>
  <c r="AD145" i="10"/>
  <c r="AI145" i="10"/>
  <c r="AT145" i="10"/>
  <c r="S145" i="10"/>
  <c r="K148" i="10"/>
  <c r="Q148" i="10"/>
  <c r="V148" i="10"/>
  <c r="AG148" i="10"/>
  <c r="AL148" i="10"/>
  <c r="AQ148" i="10"/>
  <c r="AO145" i="10"/>
  <c r="AL63" i="10"/>
  <c r="AL147" i="10" s="1"/>
  <c r="K145" i="10"/>
  <c r="Q145" i="10"/>
  <c r="AA145" i="10"/>
  <c r="AG145" i="10"/>
  <c r="AL145" i="10"/>
  <c r="M145" i="10"/>
  <c r="R145" i="10"/>
  <c r="W145" i="10"/>
  <c r="AC145" i="10"/>
  <c r="AH145" i="10"/>
  <c r="AM145" i="10"/>
  <c r="AS145" i="10"/>
  <c r="AM63" i="10"/>
  <c r="AM147" i="10" s="1"/>
  <c r="AS63" i="10"/>
  <c r="AS147" i="10" s="1"/>
  <c r="K61" i="10"/>
  <c r="K63" i="10" s="1"/>
  <c r="K147" i="10" s="1"/>
  <c r="Q61" i="10"/>
  <c r="Q63" i="10" s="1"/>
  <c r="Q147" i="10" s="1"/>
  <c r="V61" i="10"/>
  <c r="V63" i="10" s="1"/>
  <c r="V147" i="10" s="1"/>
  <c r="AA61" i="10"/>
  <c r="AA63" i="10" s="1"/>
  <c r="AA147" i="10" s="1"/>
  <c r="AG61" i="10"/>
  <c r="AG63" i="10" s="1"/>
  <c r="AG147" i="10" s="1"/>
  <c r="AL61" i="10"/>
  <c r="AQ61" i="10"/>
  <c r="AQ63" i="10" s="1"/>
  <c r="AQ147" i="10" s="1"/>
  <c r="I63" i="10"/>
  <c r="I147" i="10" s="1"/>
  <c r="N63" i="10"/>
  <c r="N147" i="10" s="1"/>
  <c r="S63" i="10"/>
  <c r="S147" i="10" s="1"/>
  <c r="Y63" i="10"/>
  <c r="Y147" i="10" s="1"/>
  <c r="AD63" i="10"/>
  <c r="AD147" i="10" s="1"/>
  <c r="AI63" i="10"/>
  <c r="AI147" i="10" s="1"/>
  <c r="AO63" i="10"/>
  <c r="AO147" i="10" s="1"/>
  <c r="AT63" i="10"/>
  <c r="AT147" i="10" s="1"/>
  <c r="I148" i="10"/>
  <c r="N148" i="10"/>
  <c r="S148" i="10"/>
  <c r="Y148" i="10"/>
  <c r="AD148" i="10"/>
  <c r="AI148" i="10"/>
  <c r="AO148" i="10"/>
  <c r="AT148" i="10"/>
  <c r="J145" i="10"/>
  <c r="O145" i="10"/>
  <c r="U145" i="10"/>
  <c r="Z145" i="10"/>
  <c r="AE145" i="10"/>
  <c r="AK145" i="10"/>
  <c r="AP145" i="10"/>
  <c r="AU145" i="10"/>
  <c r="AD25" i="7"/>
  <c r="AC25" i="7"/>
  <c r="AE11" i="7"/>
  <c r="U10" i="14"/>
  <c r="W12" i="14"/>
  <c r="V14" i="14"/>
  <c r="Q14" i="7"/>
  <c r="AF14" i="7"/>
  <c r="AF24" i="7"/>
  <c r="AE24" i="7"/>
  <c r="AC56" i="7"/>
  <c r="W34" i="7"/>
  <c r="Y34" i="7" s="1"/>
  <c r="P9" i="7"/>
  <c r="I13" i="7"/>
  <c r="AD22" i="7"/>
  <c r="W27" i="14"/>
  <c r="U29" i="14"/>
  <c r="E27" i="8"/>
  <c r="AM23" i="7"/>
  <c r="V30" i="14"/>
  <c r="J35" i="7"/>
  <c r="W128" i="14"/>
  <c r="U130" i="14"/>
  <c r="H37" i="7"/>
  <c r="E127" i="8"/>
  <c r="V133" i="14"/>
  <c r="I40" i="7"/>
  <c r="G132" i="8"/>
  <c r="W134" i="14"/>
  <c r="J41" i="7"/>
  <c r="U136" i="14"/>
  <c r="V137" i="14"/>
  <c r="I44" i="7"/>
  <c r="W139" i="14"/>
  <c r="AA63" i="8"/>
  <c r="AA147" i="8" s="1"/>
  <c r="W8" i="14"/>
  <c r="V11" i="14"/>
  <c r="E14" i="8"/>
  <c r="U16" i="14"/>
  <c r="AL24" i="7"/>
  <c r="Q8" i="7"/>
  <c r="AC10" i="7"/>
  <c r="O12" i="7"/>
  <c r="AL13" i="7" s="1"/>
  <c r="AF21" i="7"/>
  <c r="AC21" i="7"/>
  <c r="H39" i="7"/>
  <c r="W31" i="7"/>
  <c r="Y31" i="7" s="1"/>
  <c r="AF57" i="7"/>
  <c r="U18" i="14"/>
  <c r="F17" i="8"/>
  <c r="V19" i="14"/>
  <c r="AM19" i="7"/>
  <c r="W20" i="14"/>
  <c r="Q22" i="7"/>
  <c r="U22" i="14"/>
  <c r="AL19" i="7"/>
  <c r="V59" i="14"/>
  <c r="F58" i="8"/>
  <c r="V74" i="14"/>
  <c r="E9" i="7"/>
  <c r="W75" i="14"/>
  <c r="F10" i="7"/>
  <c r="D12" i="7"/>
  <c r="AD11" i="7" s="1"/>
  <c r="U77" i="14"/>
  <c r="V78" i="14"/>
  <c r="E13" i="7"/>
  <c r="F14" i="7"/>
  <c r="W79" i="14"/>
  <c r="U85" i="14"/>
  <c r="V86" i="14"/>
  <c r="E21" i="7"/>
  <c r="AC18" i="7" s="1"/>
  <c r="W87" i="14"/>
  <c r="F22" i="7"/>
  <c r="AE19" i="7" s="1"/>
  <c r="U89" i="14"/>
  <c r="D24" i="7"/>
  <c r="AD21" i="7" s="1"/>
  <c r="V90" i="14"/>
  <c r="E25" i="7"/>
  <c r="W91" i="14"/>
  <c r="F26" i="7"/>
  <c r="AF23" i="7" s="1"/>
  <c r="U93" i="14"/>
  <c r="F111" i="8"/>
  <c r="V102" i="14"/>
  <c r="J10" i="7"/>
  <c r="AF30" i="7" s="1"/>
  <c r="U105" i="14"/>
  <c r="W107" i="14"/>
  <c r="J14" i="7"/>
  <c r="AF34" i="7" s="1"/>
  <c r="H16" i="7"/>
  <c r="F121" i="8"/>
  <c r="V114" i="14"/>
  <c r="I21" i="7"/>
  <c r="W115" i="14"/>
  <c r="J22" i="7"/>
  <c r="AF40" i="7" s="1"/>
  <c r="U117" i="14"/>
  <c r="H24" i="7"/>
  <c r="AC42" i="7" s="1"/>
  <c r="V118" i="14"/>
  <c r="I25" i="7"/>
  <c r="I28" i="7" s="1"/>
  <c r="W119" i="14"/>
  <c r="J26" i="7"/>
  <c r="AL63" i="8"/>
  <c r="AL147" i="8" s="1"/>
  <c r="AH148" i="8"/>
  <c r="AE40" i="7"/>
  <c r="F41" i="8"/>
  <c r="V43" i="14"/>
  <c r="W52" i="14"/>
  <c r="W56" i="14"/>
  <c r="U58" i="14"/>
  <c r="G82" i="8"/>
  <c r="F82" i="8"/>
  <c r="G95" i="8"/>
  <c r="V109" i="14"/>
  <c r="G121" i="8"/>
  <c r="H42" i="7"/>
  <c r="W59" i="14"/>
  <c r="W90" i="14"/>
  <c r="U135" i="14"/>
  <c r="H11" i="7"/>
  <c r="AC31" i="7" s="1"/>
  <c r="J13" i="7"/>
  <c r="AF33" i="7" s="1"/>
  <c r="V16" i="7"/>
  <c r="Y16" i="7" s="1"/>
  <c r="F30" i="7"/>
  <c r="AD19" i="7"/>
  <c r="D23" i="7"/>
  <c r="J25" i="7"/>
  <c r="AF43" i="7" s="1"/>
  <c r="AE25" i="7"/>
  <c r="D27" i="7"/>
  <c r="I37" i="7"/>
  <c r="AF59" i="7"/>
  <c r="AF61" i="7"/>
  <c r="Q58" i="7"/>
  <c r="Q54" i="7" s="1"/>
  <c r="AF60" i="7"/>
  <c r="F45" i="8"/>
  <c r="E45" i="8"/>
  <c r="U47" i="14"/>
  <c r="W49" i="14"/>
  <c r="G51" i="8"/>
  <c r="H47" i="7"/>
  <c r="E139" i="8"/>
  <c r="F139" i="8"/>
  <c r="V33" i="14"/>
  <c r="U36" i="14"/>
  <c r="W38" i="14"/>
  <c r="W46" i="14"/>
  <c r="V49" i="14"/>
  <c r="W74" i="14"/>
  <c r="V77" i="14"/>
  <c r="U80" i="14"/>
  <c r="W118" i="14"/>
  <c r="U129" i="14"/>
  <c r="W141" i="14"/>
  <c r="AC63" i="8"/>
  <c r="AC147" i="8" s="1"/>
  <c r="AL148" i="8"/>
  <c r="Y145" i="8"/>
  <c r="AT145" i="8"/>
  <c r="AF36" i="7"/>
  <c r="AE21" i="7"/>
  <c r="AC22" i="7"/>
  <c r="AD61" i="7"/>
  <c r="AC61" i="7"/>
  <c r="G6" i="8"/>
  <c r="U42" i="14"/>
  <c r="W44" i="14"/>
  <c r="E51" i="8"/>
  <c r="U54" i="14"/>
  <c r="V55" i="14"/>
  <c r="Q60" i="7"/>
  <c r="F95" i="8"/>
  <c r="G111" i="8"/>
  <c r="W102" i="14"/>
  <c r="V105" i="14"/>
  <c r="U108" i="14"/>
  <c r="E121" i="8"/>
  <c r="U88" i="14"/>
  <c r="V93" i="14"/>
  <c r="W137" i="14"/>
  <c r="I63" i="8"/>
  <c r="I147" i="8" s="1"/>
  <c r="AD63" i="8"/>
  <c r="AD147" i="8" s="1"/>
  <c r="J9" i="7"/>
  <c r="AC9" i="7"/>
  <c r="I12" i="7"/>
  <c r="AD32" i="7" s="1"/>
  <c r="AC13" i="7"/>
  <c r="V14" i="7"/>
  <c r="Y14" i="7" s="1"/>
  <c r="H15" i="7"/>
  <c r="AC35" i="7" s="1"/>
  <c r="Q20" i="7"/>
  <c r="F9" i="7"/>
  <c r="AM65" i="7" s="1"/>
  <c r="D11" i="7"/>
  <c r="AD10" i="7" s="1"/>
  <c r="AE31" i="7"/>
  <c r="E12" i="7"/>
  <c r="D15" i="7"/>
  <c r="AD14" i="7" s="1"/>
  <c r="X20" i="7"/>
  <c r="J21" i="7"/>
  <c r="J28" i="7" s="1"/>
  <c r="X21" i="7"/>
  <c r="Y21" i="7" s="1"/>
  <c r="AF41" i="7"/>
  <c r="I24" i="7"/>
  <c r="AF42" i="7" s="1"/>
  <c r="F25" i="7"/>
  <c r="U26" i="7"/>
  <c r="H34" i="7"/>
  <c r="X39" i="7"/>
  <c r="Y39" i="7" s="1"/>
  <c r="AM29" i="7"/>
  <c r="AD55" i="7"/>
  <c r="AL32" i="7"/>
  <c r="AM33" i="7"/>
  <c r="Q51" i="7"/>
  <c r="U7" i="14"/>
  <c r="E6" i="8"/>
  <c r="F6" i="8"/>
  <c r="V8" i="14"/>
  <c r="V12" i="14"/>
  <c r="E17" i="8"/>
  <c r="U19" i="14"/>
  <c r="W21" i="14"/>
  <c r="W28" i="14"/>
  <c r="U30" i="14"/>
  <c r="F31" i="8"/>
  <c r="V32" i="14"/>
  <c r="G31" i="8"/>
  <c r="Q36" i="7"/>
  <c r="Q34" i="7" s="1"/>
  <c r="W33" i="14"/>
  <c r="AL27" i="7"/>
  <c r="U35" i="14"/>
  <c r="AM28" i="7"/>
  <c r="V36" i="14"/>
  <c r="Q40" i="7"/>
  <c r="W37" i="14"/>
  <c r="U39" i="14"/>
  <c r="G41" i="8"/>
  <c r="V42" i="14"/>
  <c r="U53" i="14"/>
  <c r="W55" i="14"/>
  <c r="W86" i="14"/>
  <c r="V89" i="14"/>
  <c r="U92" i="14"/>
  <c r="W133" i="14"/>
  <c r="V136" i="14"/>
  <c r="U140" i="14"/>
  <c r="R63" i="8"/>
  <c r="R147" i="8" s="1"/>
  <c r="G17" i="8"/>
  <c r="F27" i="8"/>
  <c r="E41" i="8"/>
  <c r="F51" i="8"/>
  <c r="F127" i="8"/>
  <c r="G127" i="8"/>
  <c r="E132" i="8"/>
  <c r="F132" i="8"/>
  <c r="V9" i="14"/>
  <c r="W10" i="14"/>
  <c r="U12" i="14"/>
  <c r="V21" i="14"/>
  <c r="V28" i="14"/>
  <c r="U43" i="14"/>
  <c r="W53" i="14"/>
  <c r="U55" i="14"/>
  <c r="W57" i="14"/>
  <c r="U59" i="14"/>
  <c r="U75" i="14"/>
  <c r="V76" i="14"/>
  <c r="U79" i="14"/>
  <c r="V80" i="14"/>
  <c r="V87" i="14"/>
  <c r="W88" i="14"/>
  <c r="V91" i="14"/>
  <c r="V116" i="14"/>
  <c r="U119" i="14"/>
  <c r="V129" i="14"/>
  <c r="W130" i="14"/>
  <c r="U133" i="14"/>
  <c r="V134" i="14"/>
  <c r="W135" i="14"/>
  <c r="U137" i="14"/>
  <c r="W140" i="14"/>
  <c r="J63" i="8"/>
  <c r="J147" i="8" s="1"/>
  <c r="U63" i="8"/>
  <c r="U147" i="8" s="1"/>
  <c r="AE63" i="8"/>
  <c r="AE147" i="8" s="1"/>
  <c r="AP63" i="8"/>
  <c r="AP147" i="8" s="1"/>
  <c r="W148" i="8"/>
  <c r="J145" i="8"/>
  <c r="U145" i="8"/>
  <c r="AE145" i="8"/>
  <c r="AP145" i="8"/>
  <c r="AE49" i="7"/>
  <c r="AC57" i="7"/>
  <c r="G14" i="8"/>
  <c r="E31" i="8"/>
  <c r="G45" i="8"/>
  <c r="E82" i="8"/>
  <c r="E95" i="8"/>
  <c r="E111" i="8"/>
  <c r="W32" i="14"/>
  <c r="V39" i="14"/>
  <c r="U74" i="14"/>
  <c r="W76" i="14"/>
  <c r="U78" i="14"/>
  <c r="W80" i="14"/>
  <c r="V104" i="14"/>
  <c r="U107" i="14"/>
  <c r="V108" i="14"/>
  <c r="U114" i="14"/>
  <c r="W116" i="14"/>
  <c r="U118" i="14"/>
  <c r="V128" i="14"/>
  <c r="W129" i="14"/>
  <c r="U141" i="14"/>
  <c r="K148" i="8"/>
  <c r="K61" i="8"/>
  <c r="K63" i="8" s="1"/>
  <c r="K147" i="8" s="1"/>
  <c r="Q61" i="8"/>
  <c r="Q63" i="8" s="1"/>
  <c r="Q147" i="8" s="1"/>
  <c r="V61" i="8"/>
  <c r="V63" i="8" s="1"/>
  <c r="V147" i="8" s="1"/>
  <c r="AA61" i="8"/>
  <c r="AG61" i="8"/>
  <c r="AG63" i="8" s="1"/>
  <c r="AG147" i="8" s="1"/>
  <c r="AL61" i="8"/>
  <c r="AQ61" i="8"/>
  <c r="AQ63" i="8" s="1"/>
  <c r="AQ147" i="8" s="1"/>
  <c r="I148" i="8"/>
  <c r="N148" i="8"/>
  <c r="S148" i="8"/>
  <c r="Y148" i="8"/>
  <c r="AD148" i="8"/>
  <c r="AI148" i="8"/>
  <c r="AO148" i="8"/>
  <c r="AT148" i="8"/>
  <c r="K143" i="8"/>
  <c r="K145" i="8" s="1"/>
  <c r="Q143" i="8"/>
  <c r="Q145" i="8" s="1"/>
  <c r="V143" i="8"/>
  <c r="V145" i="8" s="1"/>
  <c r="AA143" i="8"/>
  <c r="AA145" i="8" s="1"/>
  <c r="AG143" i="8"/>
  <c r="AG145" i="8" s="1"/>
  <c r="AL143" i="8"/>
  <c r="AL145" i="8" s="1"/>
  <c r="AQ143" i="8"/>
  <c r="AQ145" i="8" s="1"/>
  <c r="M61" i="8"/>
  <c r="M63" i="8" s="1"/>
  <c r="M147" i="8" s="1"/>
  <c r="R61" i="8"/>
  <c r="W61" i="8"/>
  <c r="W63" i="8" s="1"/>
  <c r="W147" i="8" s="1"/>
  <c r="AC61" i="8"/>
  <c r="AH61" i="8"/>
  <c r="AH63" i="8" s="1"/>
  <c r="AH147" i="8" s="1"/>
  <c r="AM61" i="8"/>
  <c r="AM63" i="8" s="1"/>
  <c r="AM147" i="8" s="1"/>
  <c r="AS61" i="8"/>
  <c r="AS63" i="8" s="1"/>
  <c r="AS147" i="8" s="1"/>
  <c r="J148" i="8"/>
  <c r="O148" i="8"/>
  <c r="U148" i="8"/>
  <c r="Z148" i="8"/>
  <c r="AE148" i="8"/>
  <c r="AK148" i="8"/>
  <c r="AP148" i="8"/>
  <c r="AU148" i="8"/>
  <c r="M143" i="8"/>
  <c r="M145" i="8" s="1"/>
  <c r="R143" i="8"/>
  <c r="R145" i="8" s="1"/>
  <c r="W143" i="8"/>
  <c r="W145" i="8" s="1"/>
  <c r="AC143" i="8"/>
  <c r="AC145" i="8" s="1"/>
  <c r="AH143" i="8"/>
  <c r="AH145" i="8" s="1"/>
  <c r="AM143" i="8"/>
  <c r="AM145" i="8" s="1"/>
  <c r="AS143" i="8"/>
  <c r="AS145" i="8" s="1"/>
  <c r="F6" i="6"/>
  <c r="E41" i="6"/>
  <c r="S91" i="14"/>
  <c r="E111" i="6"/>
  <c r="F121" i="6"/>
  <c r="R128" i="14"/>
  <c r="S132" i="14"/>
  <c r="R140" i="14"/>
  <c r="S18" i="14"/>
  <c r="S22" i="14"/>
  <c r="S41" i="14"/>
  <c r="S104" i="14"/>
  <c r="H9" i="5"/>
  <c r="AC29" i="5" s="1"/>
  <c r="I10" i="5"/>
  <c r="AC30" i="5" s="1"/>
  <c r="D12" i="5"/>
  <c r="AD11" i="5" s="1"/>
  <c r="AE33" i="5"/>
  <c r="P14" i="5"/>
  <c r="AM15" i="5" s="1"/>
  <c r="AF14" i="5"/>
  <c r="AF21" i="5"/>
  <c r="AF40" i="5"/>
  <c r="AC22" i="5"/>
  <c r="AF41" i="5"/>
  <c r="D24" i="5"/>
  <c r="AD21" i="5" s="1"/>
  <c r="Q24" i="5"/>
  <c r="AE44" i="5"/>
  <c r="I35" i="5"/>
  <c r="AM26" i="5"/>
  <c r="AL29" i="5"/>
  <c r="J42" i="5"/>
  <c r="AF55" i="5" s="1"/>
  <c r="H44" i="5"/>
  <c r="AF44" i="5"/>
  <c r="F14" i="6"/>
  <c r="F17" i="6"/>
  <c r="G51" i="6"/>
  <c r="G61" i="6" s="1"/>
  <c r="E51" i="6"/>
  <c r="F51" i="6"/>
  <c r="F58" i="6"/>
  <c r="G82" i="6"/>
  <c r="F82" i="6"/>
  <c r="F95" i="6"/>
  <c r="F111" i="6"/>
  <c r="R102" i="14"/>
  <c r="S103" i="14"/>
  <c r="Q105" i="14"/>
  <c r="R106" i="14"/>
  <c r="S107" i="14"/>
  <c r="Q109" i="14"/>
  <c r="Q114" i="14"/>
  <c r="R115" i="14"/>
  <c r="S116" i="14"/>
  <c r="Q118" i="14"/>
  <c r="R119" i="14"/>
  <c r="R133" i="14"/>
  <c r="S134" i="14"/>
  <c r="Q136" i="14"/>
  <c r="R137" i="14"/>
  <c r="Q7" i="14"/>
  <c r="R8" i="14"/>
  <c r="S9" i="14"/>
  <c r="Q11" i="14"/>
  <c r="R12" i="14"/>
  <c r="S13" i="14"/>
  <c r="Q15" i="14"/>
  <c r="R16" i="14"/>
  <c r="Q19" i="14"/>
  <c r="R20" i="14"/>
  <c r="S21" i="14"/>
  <c r="S28" i="14"/>
  <c r="Q30" i="14"/>
  <c r="S32" i="14"/>
  <c r="Q34" i="14"/>
  <c r="R35" i="14"/>
  <c r="S36" i="14"/>
  <c r="Q38" i="14"/>
  <c r="R39" i="14"/>
  <c r="S40" i="14"/>
  <c r="Q42" i="14"/>
  <c r="R43" i="14"/>
  <c r="S44" i="14"/>
  <c r="Q46" i="14"/>
  <c r="R47" i="14"/>
  <c r="S48" i="14"/>
  <c r="Q50" i="14"/>
  <c r="S52" i="14"/>
  <c r="Q54" i="14"/>
  <c r="R55" i="14"/>
  <c r="Q58" i="14"/>
  <c r="R59" i="14"/>
  <c r="Q74" i="14"/>
  <c r="R75" i="14"/>
  <c r="S76" i="14"/>
  <c r="Q78" i="14"/>
  <c r="R79" i="14"/>
  <c r="S80" i="14"/>
  <c r="R86" i="14"/>
  <c r="S87" i="14"/>
  <c r="Q89" i="14"/>
  <c r="R91" i="14"/>
  <c r="S102" i="14"/>
  <c r="R105" i="14"/>
  <c r="Q108" i="14"/>
  <c r="R116" i="14"/>
  <c r="Q119" i="14"/>
  <c r="Q133" i="14"/>
  <c r="S135" i="14"/>
  <c r="P8" i="5"/>
  <c r="AL19" i="5"/>
  <c r="E95" i="6"/>
  <c r="G111" i="6"/>
  <c r="S129" i="14"/>
  <c r="F132" i="6"/>
  <c r="G139" i="6"/>
  <c r="S141" i="14"/>
  <c r="Q20" i="14"/>
  <c r="AF30" i="5"/>
  <c r="AE31" i="5"/>
  <c r="E13" i="5"/>
  <c r="AE12" i="5" s="1"/>
  <c r="I14" i="5"/>
  <c r="AC34" i="5" s="1"/>
  <c r="D20" i="5"/>
  <c r="Q20" i="5"/>
  <c r="F22" i="5"/>
  <c r="AE19" i="5" s="1"/>
  <c r="AE22" i="5"/>
  <c r="J24" i="5"/>
  <c r="AF42" i="5" s="1"/>
  <c r="F26" i="5"/>
  <c r="AE23" i="5" s="1"/>
  <c r="U26" i="5"/>
  <c r="F30" i="5"/>
  <c r="AL21" i="5"/>
  <c r="AD31" i="5"/>
  <c r="AL25" i="5"/>
  <c r="Q38" i="5"/>
  <c r="Q34" i="5" s="1"/>
  <c r="H40" i="5"/>
  <c r="W31" i="5" s="1"/>
  <c r="J48" i="5"/>
  <c r="J46" i="5" s="1"/>
  <c r="G14" i="6"/>
  <c r="F27" i="6"/>
  <c r="F31" i="6"/>
  <c r="G31" i="6"/>
  <c r="E31" i="6"/>
  <c r="AM28" i="5"/>
  <c r="S89" i="14"/>
  <c r="Q91" i="14"/>
  <c r="R92" i="14"/>
  <c r="S93" i="14"/>
  <c r="Q129" i="14"/>
  <c r="R130" i="14"/>
  <c r="Q141" i="14"/>
  <c r="R7" i="14"/>
  <c r="S8" i="14"/>
  <c r="Q10" i="14"/>
  <c r="R11" i="14"/>
  <c r="S12" i="14"/>
  <c r="R15" i="14"/>
  <c r="S16" i="14"/>
  <c r="Q18" i="14"/>
  <c r="R19" i="14"/>
  <c r="S20" i="14"/>
  <c r="Q22" i="14"/>
  <c r="R30" i="14"/>
  <c r="Q33" i="14"/>
  <c r="R34" i="14"/>
  <c r="S35" i="14"/>
  <c r="Q37" i="14"/>
  <c r="R38" i="14"/>
  <c r="S39" i="14"/>
  <c r="R42" i="14"/>
  <c r="S43" i="14"/>
  <c r="S47" i="14"/>
  <c r="Q53" i="14"/>
  <c r="R54" i="14"/>
  <c r="S55" i="14"/>
  <c r="Q57" i="14"/>
  <c r="S59" i="14"/>
  <c r="R74" i="14"/>
  <c r="S75" i="14"/>
  <c r="Q77" i="14"/>
  <c r="R78" i="14"/>
  <c r="S79" i="14"/>
  <c r="R85" i="14"/>
  <c r="S86" i="14"/>
  <c r="Q88" i="14"/>
  <c r="R89" i="14"/>
  <c r="Q92" i="14"/>
  <c r="R103" i="14"/>
  <c r="Q106" i="14"/>
  <c r="S108" i="14"/>
  <c r="R114" i="14"/>
  <c r="Q117" i="14"/>
  <c r="S119" i="14"/>
  <c r="Q130" i="14"/>
  <c r="S133" i="14"/>
  <c r="R136" i="14"/>
  <c r="G6" i="6"/>
  <c r="F41" i="6"/>
  <c r="Q58" i="5"/>
  <c r="Q54" i="5" s="1"/>
  <c r="R90" i="14"/>
  <c r="Q93" i="14"/>
  <c r="R21" i="14"/>
  <c r="Q43" i="14"/>
  <c r="Q102" i="14"/>
  <c r="R107" i="14"/>
  <c r="E9" i="5"/>
  <c r="F10" i="5"/>
  <c r="AE9" i="5" s="1"/>
  <c r="J11" i="5"/>
  <c r="AF31" i="5" s="1"/>
  <c r="W12" i="5"/>
  <c r="W23" i="5" s="1"/>
  <c r="AF12" i="5"/>
  <c r="O13" i="5"/>
  <c r="AL14" i="5" s="1"/>
  <c r="Y13" i="5"/>
  <c r="AE35" i="5"/>
  <c r="Q15" i="5"/>
  <c r="Q8" i="5" s="1"/>
  <c r="E21" i="5"/>
  <c r="AC18" i="5" s="1"/>
  <c r="H22" i="5"/>
  <c r="AC41" i="5"/>
  <c r="AM19" i="5"/>
  <c r="AE21" i="5"/>
  <c r="AD22" i="5"/>
  <c r="AE43" i="5"/>
  <c r="H26" i="5"/>
  <c r="AC44" i="5" s="1"/>
  <c r="Q33" i="5"/>
  <c r="X38" i="5"/>
  <c r="Y38" i="5" s="1"/>
  <c r="I47" i="5"/>
  <c r="X20" i="5" s="1"/>
  <c r="Y20" i="5" s="1"/>
  <c r="Q52" i="5"/>
  <c r="E6" i="6"/>
  <c r="G17" i="6"/>
  <c r="E17" i="6"/>
  <c r="G27" i="6"/>
  <c r="E27" i="6"/>
  <c r="F45" i="6"/>
  <c r="G95" i="6"/>
  <c r="Q103" i="14"/>
  <c r="R104" i="14"/>
  <c r="S105" i="14"/>
  <c r="Q107" i="14"/>
  <c r="R108" i="14"/>
  <c r="S109" i="14"/>
  <c r="G121" i="6"/>
  <c r="S114" i="14"/>
  <c r="E121" i="6"/>
  <c r="Q116" i="14"/>
  <c r="R117" i="14"/>
  <c r="S118" i="14"/>
  <c r="E127" i="6"/>
  <c r="F127" i="6"/>
  <c r="E132" i="6"/>
  <c r="Q134" i="14"/>
  <c r="R135" i="14"/>
  <c r="S136" i="14"/>
  <c r="E139" i="6"/>
  <c r="Q9" i="14"/>
  <c r="Q13" i="14"/>
  <c r="S19" i="14"/>
  <c r="Q21" i="14"/>
  <c r="Q28" i="14"/>
  <c r="Q32" i="14"/>
  <c r="Q36" i="14"/>
  <c r="Q40" i="14"/>
  <c r="Q44" i="14"/>
  <c r="Q48" i="14"/>
  <c r="Q52" i="14"/>
  <c r="R53" i="14"/>
  <c r="S54" i="14"/>
  <c r="Q56" i="14"/>
  <c r="R57" i="14"/>
  <c r="S58" i="14"/>
  <c r="S74" i="14"/>
  <c r="R77" i="14"/>
  <c r="S78" i="14"/>
  <c r="Q80" i="14"/>
  <c r="S85" i="14"/>
  <c r="R88" i="14"/>
  <c r="Q90" i="14"/>
  <c r="S92" i="14"/>
  <c r="Q104" i="14"/>
  <c r="S106" i="14"/>
  <c r="R109" i="14"/>
  <c r="Q115" i="14"/>
  <c r="S117" i="14"/>
  <c r="Q128" i="14"/>
  <c r="S130" i="14"/>
  <c r="R134" i="14"/>
  <c r="Q137" i="14"/>
  <c r="S140" i="14"/>
  <c r="I145" i="6"/>
  <c r="N145" i="6"/>
  <c r="Y145" i="6"/>
  <c r="AD145" i="6"/>
  <c r="AI145" i="6"/>
  <c r="AT145" i="6"/>
  <c r="S145" i="6"/>
  <c r="K148" i="6"/>
  <c r="Q148" i="6"/>
  <c r="V148" i="6"/>
  <c r="AG148" i="6"/>
  <c r="AL148" i="6"/>
  <c r="AQ148" i="6"/>
  <c r="AO145" i="6"/>
  <c r="V63" i="6"/>
  <c r="V147" i="6" s="1"/>
  <c r="AQ63" i="6"/>
  <c r="AQ147" i="6" s="1"/>
  <c r="K145" i="6"/>
  <c r="Q145" i="6"/>
  <c r="AA145" i="6"/>
  <c r="AG145" i="6"/>
  <c r="AL145" i="6"/>
  <c r="M145" i="6"/>
  <c r="R145" i="6"/>
  <c r="W145" i="6"/>
  <c r="AC145" i="6"/>
  <c r="AH145" i="6"/>
  <c r="AM145" i="6"/>
  <c r="AS145" i="6"/>
  <c r="K61" i="6"/>
  <c r="K63" i="6" s="1"/>
  <c r="K147" i="6" s="1"/>
  <c r="Q61" i="6"/>
  <c r="Q63" i="6" s="1"/>
  <c r="Q147" i="6" s="1"/>
  <c r="V61" i="6"/>
  <c r="AA61" i="6"/>
  <c r="AA63" i="6" s="1"/>
  <c r="AA147" i="6" s="1"/>
  <c r="AG61" i="6"/>
  <c r="AG63" i="6" s="1"/>
  <c r="AG147" i="6" s="1"/>
  <c r="AL61" i="6"/>
  <c r="AL63" i="6" s="1"/>
  <c r="AL147" i="6" s="1"/>
  <c r="AQ61" i="6"/>
  <c r="I63" i="6"/>
  <c r="I147" i="6" s="1"/>
  <c r="N63" i="6"/>
  <c r="N147" i="6" s="1"/>
  <c r="S63" i="6"/>
  <c r="S147" i="6" s="1"/>
  <c r="Y63" i="6"/>
  <c r="Y147" i="6" s="1"/>
  <c r="AD63" i="6"/>
  <c r="AD147" i="6" s="1"/>
  <c r="AI63" i="6"/>
  <c r="AI147" i="6" s="1"/>
  <c r="AO63" i="6"/>
  <c r="AO147" i="6" s="1"/>
  <c r="AT63" i="6"/>
  <c r="AT147" i="6" s="1"/>
  <c r="I148" i="6"/>
  <c r="N148" i="6"/>
  <c r="S148" i="6"/>
  <c r="Y148" i="6"/>
  <c r="AD148" i="6"/>
  <c r="AI148" i="6"/>
  <c r="AO148" i="6"/>
  <c r="AT148" i="6"/>
  <c r="J145" i="6"/>
  <c r="O145" i="6"/>
  <c r="U145" i="6"/>
  <c r="Z145" i="6"/>
  <c r="AE145" i="6"/>
  <c r="AK145" i="6"/>
  <c r="AP145" i="6"/>
  <c r="AU145" i="6"/>
  <c r="I145" i="4"/>
  <c r="N145" i="4"/>
  <c r="S145" i="4"/>
  <c r="Y145" i="4"/>
  <c r="AD145" i="4"/>
  <c r="AI145" i="4"/>
  <c r="AO145" i="4"/>
  <c r="AT145" i="4"/>
  <c r="U148" i="4"/>
  <c r="Z148" i="4"/>
  <c r="AE148" i="4"/>
  <c r="AK148" i="4"/>
  <c r="AP148" i="4"/>
  <c r="AU148" i="4"/>
  <c r="J145" i="4"/>
  <c r="O145" i="4"/>
  <c r="U145" i="4"/>
  <c r="Z145" i="4"/>
  <c r="AE145" i="4"/>
  <c r="AK145" i="4"/>
  <c r="AP145" i="4"/>
  <c r="AU145" i="4"/>
  <c r="K148" i="4"/>
  <c r="Q148" i="4"/>
  <c r="V148" i="4"/>
  <c r="AA148" i="4"/>
  <c r="AG148" i="4"/>
  <c r="AL148" i="4"/>
  <c r="AQ148" i="4"/>
  <c r="K145" i="4"/>
  <c r="Q145" i="4"/>
  <c r="V145" i="4"/>
  <c r="AA145" i="4"/>
  <c r="AG145" i="4"/>
  <c r="AL145" i="4"/>
  <c r="AQ145" i="4"/>
  <c r="AU63" i="4"/>
  <c r="AU147" i="4" s="1"/>
  <c r="M145" i="4"/>
  <c r="R145" i="4"/>
  <c r="W145" i="4"/>
  <c r="AC145" i="4"/>
  <c r="AH145" i="4"/>
  <c r="AM145" i="4"/>
  <c r="AS145" i="4"/>
  <c r="Q145" i="2"/>
  <c r="V145" i="2"/>
  <c r="AA145" i="2"/>
  <c r="M145" i="2"/>
  <c r="R145" i="2"/>
  <c r="W145" i="2"/>
  <c r="S145" i="2"/>
  <c r="Y145" i="2"/>
  <c r="O145" i="2"/>
  <c r="U145" i="2"/>
  <c r="Z145" i="2"/>
  <c r="M2" i="13"/>
  <c r="T4" i="13"/>
  <c r="AI4" i="13" s="1"/>
  <c r="AB2" i="13"/>
  <c r="T2" i="13"/>
  <c r="M2" i="11"/>
  <c r="T2" i="11"/>
  <c r="AI2" i="11"/>
  <c r="AM66" i="11"/>
  <c r="AL65" i="11"/>
  <c r="AE30" i="11"/>
  <c r="AD30" i="11"/>
  <c r="AM10" i="11"/>
  <c r="AC31" i="11"/>
  <c r="AE32" i="11"/>
  <c r="AD32" i="11"/>
  <c r="AF12" i="11"/>
  <c r="AE34" i="11"/>
  <c r="AD34" i="11"/>
  <c r="AC35" i="11"/>
  <c r="AF17" i="11"/>
  <c r="AF18" i="11"/>
  <c r="AC20" i="11"/>
  <c r="AF39" i="11"/>
  <c r="AC43" i="11"/>
  <c r="AE31" i="11"/>
  <c r="AD31" i="11"/>
  <c r="AD35" i="11"/>
  <c r="AE35" i="11"/>
  <c r="D17" i="11"/>
  <c r="AC41" i="11"/>
  <c r="AE43" i="11"/>
  <c r="AD43" i="11"/>
  <c r="O8" i="11"/>
  <c r="AF8" i="11"/>
  <c r="AF31" i="11"/>
  <c r="AF35" i="11"/>
  <c r="E17" i="11"/>
  <c r="AE41" i="11"/>
  <c r="AD41" i="11"/>
  <c r="AD24" i="11"/>
  <c r="AC24" i="11"/>
  <c r="AC8" i="11"/>
  <c r="AD29" i="11"/>
  <c r="AE29" i="11"/>
  <c r="AC30" i="11"/>
  <c r="AC32" i="11"/>
  <c r="AD33" i="11"/>
  <c r="AE33" i="11"/>
  <c r="AC34" i="11"/>
  <c r="AD36" i="11"/>
  <c r="F17" i="11"/>
  <c r="AE7" i="11" s="1"/>
  <c r="AE17" i="11"/>
  <c r="H18" i="11"/>
  <c r="AE39" i="11"/>
  <c r="AD39" i="11"/>
  <c r="I28" i="11"/>
  <c r="Q20" i="11"/>
  <c r="AD19" i="11"/>
  <c r="AL45" i="11" s="1"/>
  <c r="AF19" i="11"/>
  <c r="AM45" i="11" s="1"/>
  <c r="AC22" i="11"/>
  <c r="AF41" i="11"/>
  <c r="AE23" i="11"/>
  <c r="AF23" i="11"/>
  <c r="AE25" i="11"/>
  <c r="H34" i="11"/>
  <c r="AC39" i="11"/>
  <c r="AC53" i="11"/>
  <c r="AE40" i="11"/>
  <c r="AE42" i="11"/>
  <c r="AE57" i="11"/>
  <c r="F61" i="12"/>
  <c r="F123" i="12"/>
  <c r="AC21" i="11"/>
  <c r="J28" i="11"/>
  <c r="AE49" i="11"/>
  <c r="AE50" i="11"/>
  <c r="AE53" i="11"/>
  <c r="AE54" i="11"/>
  <c r="AD55" i="11"/>
  <c r="AD44" i="11"/>
  <c r="AD50" i="11"/>
  <c r="AD53" i="11"/>
  <c r="AE48" i="11"/>
  <c r="AM43" i="11" s="1"/>
  <c r="AM40" i="11" s="1"/>
  <c r="AF53" i="11"/>
  <c r="AD54" i="11"/>
  <c r="AD48" i="11"/>
  <c r="X37" i="11"/>
  <c r="Y37" i="11" s="1"/>
  <c r="AE56" i="11"/>
  <c r="AD57" i="11"/>
  <c r="AD49" i="11"/>
  <c r="AE61" i="11"/>
  <c r="E17" i="12"/>
  <c r="G97" i="12"/>
  <c r="G143" i="12"/>
  <c r="M2" i="9"/>
  <c r="T2" i="9"/>
  <c r="AC30" i="9"/>
  <c r="AD10" i="9"/>
  <c r="AE31" i="9"/>
  <c r="AD31" i="9"/>
  <c r="AC32" i="9"/>
  <c r="AE12" i="9"/>
  <c r="AC34" i="9"/>
  <c r="AC14" i="9"/>
  <c r="AF35" i="9"/>
  <c r="J18" i="9"/>
  <c r="AF28" i="9" s="1"/>
  <c r="AB2" i="9"/>
  <c r="AC29" i="9"/>
  <c r="H18" i="9"/>
  <c r="AC28" i="9" s="1"/>
  <c r="AC9" i="9"/>
  <c r="AD9" i="9"/>
  <c r="AD30" i="9"/>
  <c r="AE30" i="9"/>
  <c r="AC11" i="9"/>
  <c r="AD11" i="9"/>
  <c r="AE32" i="9"/>
  <c r="AD32" i="9"/>
  <c r="AC12" i="9"/>
  <c r="AD13" i="9"/>
  <c r="AE34" i="9"/>
  <c r="AD34" i="9"/>
  <c r="AM45" i="9"/>
  <c r="AE28" i="9"/>
  <c r="AE33" i="9"/>
  <c r="AC35" i="9"/>
  <c r="AM66" i="9"/>
  <c r="AC8" i="9"/>
  <c r="AL65" i="9"/>
  <c r="E17" i="9"/>
  <c r="W32" i="9"/>
  <c r="Y32" i="9" s="1"/>
  <c r="W12" i="9"/>
  <c r="W23" i="9" s="1"/>
  <c r="AE35" i="9"/>
  <c r="AD35" i="9"/>
  <c r="D32" i="9"/>
  <c r="J30" i="9"/>
  <c r="Y20" i="9"/>
  <c r="Y26" i="9"/>
  <c r="H28" i="9"/>
  <c r="AD29" i="9"/>
  <c r="AD33" i="9"/>
  <c r="AD48" i="9"/>
  <c r="AL43" i="9" s="1"/>
  <c r="AL40" i="9" s="1"/>
  <c r="AD36" i="9"/>
  <c r="X37" i="9"/>
  <c r="Y37" i="9" s="1"/>
  <c r="AF39" i="9"/>
  <c r="AD40" i="9"/>
  <c r="AD42" i="9"/>
  <c r="AE56" i="9"/>
  <c r="AD57" i="9"/>
  <c r="H46" i="9"/>
  <c r="AC60" i="9"/>
  <c r="AE55" i="9"/>
  <c r="AE57" i="9"/>
  <c r="G31" i="10"/>
  <c r="E97" i="10"/>
  <c r="F143" i="10"/>
  <c r="AE17" i="9"/>
  <c r="AC24" i="9"/>
  <c r="AE25" i="9"/>
  <c r="I28" i="9"/>
  <c r="AE29" i="9"/>
  <c r="H34" i="9"/>
  <c r="AC49" i="9"/>
  <c r="AC50" i="9"/>
  <c r="H39" i="9"/>
  <c r="AC53" i="9"/>
  <c r="AC54" i="9"/>
  <c r="AD59" i="9"/>
  <c r="AE60" i="9"/>
  <c r="AD53" i="9"/>
  <c r="AD56" i="9"/>
  <c r="F6" i="10"/>
  <c r="G17" i="10"/>
  <c r="E143" i="10"/>
  <c r="AF17" i="9"/>
  <c r="AE49" i="9"/>
  <c r="AE50" i="9"/>
  <c r="AD39" i="9"/>
  <c r="AE53" i="9"/>
  <c r="AE54" i="9"/>
  <c r="AD41" i="9"/>
  <c r="AD43" i="9"/>
  <c r="AD44" i="9"/>
  <c r="AD54" i="9"/>
  <c r="AE59" i="9"/>
  <c r="F97" i="10"/>
  <c r="AD61" i="9"/>
  <c r="AE48" i="9"/>
  <c r="AM43" i="9" s="1"/>
  <c r="AM40" i="9" s="1"/>
  <c r="F45" i="10"/>
  <c r="M2" i="7"/>
  <c r="T4" i="7"/>
  <c r="AI4" i="7" s="1"/>
  <c r="AE8" i="7"/>
  <c r="AE10" i="7"/>
  <c r="AF32" i="7"/>
  <c r="AC12" i="7"/>
  <c r="AE14" i="7"/>
  <c r="AE35" i="7"/>
  <c r="F17" i="7"/>
  <c r="AE18" i="7"/>
  <c r="AE39" i="7"/>
  <c r="AD39" i="7"/>
  <c r="AC23" i="7"/>
  <c r="AF44" i="7"/>
  <c r="AF29" i="7"/>
  <c r="T2" i="7"/>
  <c r="AF8" i="7"/>
  <c r="AC29" i="7"/>
  <c r="AF31" i="7"/>
  <c r="AC33" i="7"/>
  <c r="AF35" i="7"/>
  <c r="AC36" i="7"/>
  <c r="AC17" i="7"/>
  <c r="D30" i="7"/>
  <c r="AD17" i="7"/>
  <c r="AE20" i="7"/>
  <c r="AF39" i="7"/>
  <c r="AL45" i="7"/>
  <c r="AC41" i="7"/>
  <c r="AE42" i="7"/>
  <c r="AE23" i="7"/>
  <c r="AD31" i="7"/>
  <c r="AE32" i="7"/>
  <c r="AB2" i="7"/>
  <c r="AE29" i="7"/>
  <c r="AD29" i="7"/>
  <c r="AC32" i="7"/>
  <c r="AE33" i="7"/>
  <c r="AD33" i="7"/>
  <c r="AC34" i="7"/>
  <c r="AE36" i="7"/>
  <c r="AD36" i="7"/>
  <c r="I18" i="7"/>
  <c r="AE41" i="7"/>
  <c r="AD41" i="7"/>
  <c r="AC43" i="7"/>
  <c r="AC44" i="7"/>
  <c r="AM66" i="7"/>
  <c r="AD30" i="7"/>
  <c r="AD34" i="7"/>
  <c r="AC39" i="7"/>
  <c r="AD43" i="7"/>
  <c r="AE44" i="7"/>
  <c r="AD44" i="7"/>
  <c r="AD49" i="7"/>
  <c r="AD54" i="7"/>
  <c r="AE59" i="7"/>
  <c r="AD60" i="7"/>
  <c r="AF55" i="7"/>
  <c r="AE61" i="7"/>
  <c r="F143" i="8"/>
  <c r="AD48" i="7"/>
  <c r="AL43" i="7" s="1"/>
  <c r="AL40" i="7" s="1"/>
  <c r="AD40" i="7"/>
  <c r="AE56" i="7"/>
  <c r="AD57" i="7"/>
  <c r="AD50" i="7"/>
  <c r="AE55" i="7"/>
  <c r="AE57" i="7"/>
  <c r="AC49" i="7"/>
  <c r="AC54" i="7"/>
  <c r="AE48" i="7"/>
  <c r="AD56" i="7"/>
  <c r="G143" i="8"/>
  <c r="M2" i="5"/>
  <c r="T2" i="5"/>
  <c r="AB2" i="5"/>
  <c r="AD14" i="5"/>
  <c r="AC14" i="5"/>
  <c r="AE36" i="5"/>
  <c r="AD36" i="5"/>
  <c r="I28" i="5"/>
  <c r="AD39" i="5"/>
  <c r="AL22" i="5"/>
  <c r="D30" i="5"/>
  <c r="AD17" i="5"/>
  <c r="E14" i="6"/>
  <c r="AC12" i="5"/>
  <c r="AC19" i="5"/>
  <c r="AC36" i="5"/>
  <c r="AC9" i="5"/>
  <c r="AC17" i="5"/>
  <c r="AD33" i="5"/>
  <c r="AM24" i="5"/>
  <c r="AF53" i="5"/>
  <c r="AC57" i="5"/>
  <c r="W35" i="5"/>
  <c r="Y35" i="5" s="1"/>
  <c r="G45" i="6"/>
  <c r="Q49" i="5"/>
  <c r="AE10" i="5"/>
  <c r="AD19" i="5"/>
  <c r="AF19" i="5"/>
  <c r="AF20" i="5"/>
  <c r="AD20" i="5"/>
  <c r="AC24" i="5"/>
  <c r="AE24" i="5"/>
  <c r="AM65" i="5"/>
  <c r="AF8" i="5"/>
  <c r="AD30" i="5"/>
  <c r="AM11" i="5"/>
  <c r="AF33" i="5"/>
  <c r="H18" i="5"/>
  <c r="AC20" i="5"/>
  <c r="AF39" i="5"/>
  <c r="Y26" i="5"/>
  <c r="AC25" i="5"/>
  <c r="AF25" i="5"/>
  <c r="AF49" i="5"/>
  <c r="J34" i="5"/>
  <c r="AE50" i="5"/>
  <c r="AD50" i="5"/>
  <c r="AE55" i="5"/>
  <c r="AD55" i="5"/>
  <c r="W33" i="5"/>
  <c r="Y33" i="5" s="1"/>
  <c r="V15" i="5"/>
  <c r="Y15" i="5" s="1"/>
  <c r="AC55" i="5"/>
  <c r="AF43" i="5"/>
  <c r="AE8" i="5"/>
  <c r="AD9" i="5"/>
  <c r="U10" i="5"/>
  <c r="Y10" i="5" s="1"/>
  <c r="J18" i="5"/>
  <c r="AE20" i="5"/>
  <c r="AE30" i="5"/>
  <c r="AF36" i="5"/>
  <c r="AC40" i="5"/>
  <c r="AE54" i="5"/>
  <c r="AD54" i="5"/>
  <c r="V32" i="5"/>
  <c r="AD41" i="5"/>
  <c r="AE56" i="5"/>
  <c r="AD56" i="5"/>
  <c r="AF56" i="5"/>
  <c r="AC48" i="5"/>
  <c r="AL66" i="5"/>
  <c r="AD8" i="5"/>
  <c r="AE29" i="5"/>
  <c r="AD29" i="5"/>
  <c r="I18" i="5"/>
  <c r="AC10" i="5"/>
  <c r="AE11" i="5"/>
  <c r="AC33" i="5"/>
  <c r="AC13" i="5"/>
  <c r="AE13" i="5"/>
  <c r="V14" i="5"/>
  <c r="AE17" i="5"/>
  <c r="AE41" i="5"/>
  <c r="AD24" i="5"/>
  <c r="Y31" i="5"/>
  <c r="AL33" i="5"/>
  <c r="W34" i="5"/>
  <c r="Y34" i="5" s="1"/>
  <c r="AE39" i="5"/>
  <c r="AF54" i="5"/>
  <c r="AC31" i="5"/>
  <c r="AD32" i="5"/>
  <c r="AC39" i="5"/>
  <c r="AF23" i="5"/>
  <c r="J28" i="5"/>
  <c r="Q30" i="5"/>
  <c r="AE53" i="5"/>
  <c r="AC56" i="5"/>
  <c r="H39" i="5"/>
  <c r="E24" i="6"/>
  <c r="F61" i="6"/>
  <c r="I48" i="5"/>
  <c r="F139" i="6"/>
  <c r="G123" i="6"/>
  <c r="E17" i="5"/>
  <c r="AE40" i="5"/>
  <c r="AD23" i="5"/>
  <c r="AC43" i="5"/>
  <c r="AE25" i="5"/>
  <c r="AE48" i="5"/>
  <c r="AD48" i="5"/>
  <c r="AE49" i="5"/>
  <c r="AD49" i="5"/>
  <c r="U27" i="5"/>
  <c r="Y27" i="5" s="1"/>
  <c r="AF50" i="5"/>
  <c r="I39" i="5"/>
  <c r="AD40" i="5"/>
  <c r="AD42" i="5"/>
  <c r="AD57" i="5"/>
  <c r="AD53" i="5"/>
  <c r="AL65" i="5"/>
  <c r="F24" i="6"/>
  <c r="E45" i="6"/>
  <c r="G127" i="6"/>
  <c r="E143" i="6"/>
  <c r="AF48" i="5"/>
  <c r="AC49" i="5"/>
  <c r="AC50" i="5"/>
  <c r="AC53" i="5"/>
  <c r="AC54" i="5"/>
  <c r="AF57" i="5"/>
  <c r="AE60" i="5"/>
  <c r="AD60" i="5"/>
  <c r="E82" i="6"/>
  <c r="J147" i="2" l="1"/>
  <c r="N145" i="2"/>
  <c r="U63" i="2"/>
  <c r="U147" i="2" s="1"/>
  <c r="AA148" i="2"/>
  <c r="I148" i="2"/>
  <c r="V148" i="2"/>
  <c r="Y148" i="2"/>
  <c r="K148" i="2"/>
  <c r="N148" i="2"/>
  <c r="AD97" i="14"/>
  <c r="F63" i="12"/>
  <c r="AD24" i="14"/>
  <c r="AE97" i="14"/>
  <c r="AC23" i="11"/>
  <c r="AD23" i="11"/>
  <c r="AD27" i="14"/>
  <c r="E97" i="12"/>
  <c r="AC95" i="14"/>
  <c r="AD132" i="14"/>
  <c r="AE36" i="11"/>
  <c r="J18" i="11"/>
  <c r="AF28" i="11" s="1"/>
  <c r="AE111" i="14"/>
  <c r="AD95" i="14"/>
  <c r="AE82" i="14"/>
  <c r="AD41" i="14"/>
  <c r="U27" i="11"/>
  <c r="Y27" i="11" s="1"/>
  <c r="U9" i="11"/>
  <c r="I34" i="11"/>
  <c r="F30" i="11"/>
  <c r="AE16" i="11" s="1"/>
  <c r="AE132" i="14"/>
  <c r="AD121" i="14"/>
  <c r="AC51" i="14"/>
  <c r="AL36" i="11"/>
  <c r="AC48" i="11"/>
  <c r="U26" i="11"/>
  <c r="AC111" i="14"/>
  <c r="AC82" i="14"/>
  <c r="Q47" i="11"/>
  <c r="AE45" i="14"/>
  <c r="AC41" i="14"/>
  <c r="G24" i="12"/>
  <c r="AE6" i="14"/>
  <c r="AF60" i="11"/>
  <c r="J46" i="11"/>
  <c r="AE21" i="11"/>
  <c r="AM46" i="11" s="1"/>
  <c r="AM44" i="11" s="1"/>
  <c r="AM48" i="11" s="1"/>
  <c r="AD31" i="14"/>
  <c r="AD61" i="14"/>
  <c r="AC127" i="14"/>
  <c r="AC45" i="14"/>
  <c r="G123" i="12"/>
  <c r="AE121" i="14"/>
  <c r="AE51" i="14"/>
  <c r="Q53" i="11"/>
  <c r="Q48" i="11" s="1"/>
  <c r="AE127" i="14"/>
  <c r="AE31" i="14"/>
  <c r="AD139" i="14"/>
  <c r="AD111" i="14"/>
  <c r="AC31" i="14"/>
  <c r="E61" i="12"/>
  <c r="AC27" i="14"/>
  <c r="AL23" i="11"/>
  <c r="AD127" i="14"/>
  <c r="AF49" i="11"/>
  <c r="G61" i="12"/>
  <c r="AE27" i="14"/>
  <c r="Q44" i="11"/>
  <c r="J34" i="11"/>
  <c r="AD82" i="14"/>
  <c r="AE41" i="14"/>
  <c r="AD14" i="14"/>
  <c r="AE14" i="14"/>
  <c r="AL18" i="11"/>
  <c r="AL9" i="11" s="1"/>
  <c r="AC17" i="14"/>
  <c r="AL43" i="11"/>
  <c r="AL40" i="11" s="1"/>
  <c r="AL48" i="11" s="1"/>
  <c r="AL46" i="11"/>
  <c r="AD59" i="11"/>
  <c r="AC28" i="11"/>
  <c r="G145" i="12"/>
  <c r="AE143" i="14"/>
  <c r="F143" i="12"/>
  <c r="AD123" i="14"/>
  <c r="D30" i="11"/>
  <c r="E123" i="12"/>
  <c r="AC121" i="14"/>
  <c r="AE95" i="14"/>
  <c r="AE17" i="14"/>
  <c r="Q19" i="11"/>
  <c r="Q17" i="11" s="1"/>
  <c r="Q27" i="11" s="1"/>
  <c r="AC14" i="14"/>
  <c r="AC49" i="11"/>
  <c r="Y20" i="11"/>
  <c r="X19" i="11"/>
  <c r="AC10" i="11"/>
  <c r="AE10" i="11"/>
  <c r="AF10" i="11"/>
  <c r="AM60" i="11" s="1"/>
  <c r="AM56" i="11" s="1"/>
  <c r="E143" i="12"/>
  <c r="AC132" i="14"/>
  <c r="AD45" i="14"/>
  <c r="AD17" i="14"/>
  <c r="AD6" i="14"/>
  <c r="AE55" i="11"/>
  <c r="V15" i="11"/>
  <c r="W33" i="11"/>
  <c r="AD10" i="11"/>
  <c r="AL60" i="11" s="1"/>
  <c r="AL56" i="11" s="1"/>
  <c r="AM36" i="11"/>
  <c r="AD51" i="14"/>
  <c r="H28" i="11"/>
  <c r="I39" i="11"/>
  <c r="Y24" i="14"/>
  <c r="Y97" i="14"/>
  <c r="Y41" i="14"/>
  <c r="Q47" i="9"/>
  <c r="Q44" i="9" s="1"/>
  <c r="AA45" i="14"/>
  <c r="AA6" i="14"/>
  <c r="G97" i="10"/>
  <c r="AA95" i="14"/>
  <c r="G61" i="10"/>
  <c r="F24" i="10"/>
  <c r="Z6" i="14"/>
  <c r="AA31" i="14"/>
  <c r="X23" i="9"/>
  <c r="P8" i="9"/>
  <c r="F17" i="9"/>
  <c r="F32" i="9" s="1"/>
  <c r="Z111" i="14"/>
  <c r="Z14" i="14"/>
  <c r="AF54" i="9"/>
  <c r="J39" i="9"/>
  <c r="AD50" i="9"/>
  <c r="AL60" i="9" s="1"/>
  <c r="AL56" i="9" s="1"/>
  <c r="U28" i="9"/>
  <c r="Y28" i="9" s="1"/>
  <c r="I34" i="9"/>
  <c r="AD47" i="9" s="1"/>
  <c r="U10" i="9"/>
  <c r="AD21" i="9"/>
  <c r="AL46" i="9" s="1"/>
  <c r="AL44" i="9" s="1"/>
  <c r="AL48" i="9" s="1"/>
  <c r="AE21" i="9"/>
  <c r="AC21" i="9"/>
  <c r="G143" i="10"/>
  <c r="AA132" i="14"/>
  <c r="AL36" i="9"/>
  <c r="Y51" i="14"/>
  <c r="Z41" i="14"/>
  <c r="AA121" i="14"/>
  <c r="Z82" i="14"/>
  <c r="AA27" i="14"/>
  <c r="U25" i="9"/>
  <c r="Y25" i="9" s="1"/>
  <c r="AA82" i="14"/>
  <c r="Y45" i="14"/>
  <c r="AM36" i="9"/>
  <c r="Z51" i="14"/>
  <c r="Z31" i="14"/>
  <c r="V17" i="9"/>
  <c r="W35" i="9"/>
  <c r="Y35" i="9" s="1"/>
  <c r="AC42" i="9"/>
  <c r="Z139" i="14"/>
  <c r="AC57" i="9"/>
  <c r="AE11" i="9"/>
  <c r="Y14" i="14"/>
  <c r="Z45" i="14"/>
  <c r="AD7" i="9"/>
  <c r="AM65" i="9"/>
  <c r="Y31" i="14"/>
  <c r="E61" i="10"/>
  <c r="E63" i="10" s="1"/>
  <c r="Y27" i="14"/>
  <c r="Z95" i="14"/>
  <c r="Y132" i="14"/>
  <c r="Y111" i="14"/>
  <c r="AC56" i="9"/>
  <c r="W34" i="9"/>
  <c r="Y34" i="9" s="1"/>
  <c r="AL12" i="9"/>
  <c r="O8" i="9"/>
  <c r="AA51" i="14"/>
  <c r="Q53" i="9"/>
  <c r="Q48" i="9" s="1"/>
  <c r="AL24" i="9"/>
  <c r="AA41" i="14"/>
  <c r="AF50" i="9"/>
  <c r="AM60" i="9" s="1"/>
  <c r="AM56" i="9" s="1"/>
  <c r="E30" i="9"/>
  <c r="F148" i="10"/>
  <c r="Z97" i="14"/>
  <c r="Q19" i="9"/>
  <c r="Q17" i="9" s="1"/>
  <c r="Q27" i="9" s="1"/>
  <c r="AA17" i="14"/>
  <c r="F123" i="10"/>
  <c r="F145" i="10" s="1"/>
  <c r="Z121" i="14"/>
  <c r="Z27" i="14"/>
  <c r="Z17" i="14"/>
  <c r="AM18" i="9"/>
  <c r="AA111" i="14"/>
  <c r="G123" i="10"/>
  <c r="AD52" i="9"/>
  <c r="Y143" i="14"/>
  <c r="Z143" i="14"/>
  <c r="AE8" i="9"/>
  <c r="Y127" i="14"/>
  <c r="AE16" i="9"/>
  <c r="Z132" i="14"/>
  <c r="E123" i="10"/>
  <c r="E148" i="10" s="1"/>
  <c r="Y121" i="14"/>
  <c r="Y95" i="14"/>
  <c r="Y82" i="14"/>
  <c r="Y17" i="14"/>
  <c r="Z127" i="14"/>
  <c r="AA14" i="14"/>
  <c r="AF47" i="9"/>
  <c r="AE18" i="9"/>
  <c r="AM17" i="9"/>
  <c r="AM9" i="9" s="1"/>
  <c r="P17" i="9"/>
  <c r="P27" i="9" s="1"/>
  <c r="AF21" i="9"/>
  <c r="AM46" i="9" s="1"/>
  <c r="W143" i="14"/>
  <c r="V143" i="14"/>
  <c r="AL44" i="7"/>
  <c r="AL48" i="7" s="1"/>
  <c r="W14" i="14"/>
  <c r="E143" i="8"/>
  <c r="U132" i="14"/>
  <c r="AM36" i="7"/>
  <c r="V51" i="14"/>
  <c r="E24" i="8"/>
  <c r="U6" i="14"/>
  <c r="Y26" i="7"/>
  <c r="W111" i="14"/>
  <c r="AC60" i="7"/>
  <c r="X38" i="7"/>
  <c r="W51" i="14"/>
  <c r="Q53" i="7"/>
  <c r="Q48" i="7" s="1"/>
  <c r="W82" i="14"/>
  <c r="V41" i="14"/>
  <c r="AE12" i="7"/>
  <c r="AF12" i="7"/>
  <c r="V58" i="14"/>
  <c r="U14" i="14"/>
  <c r="AF54" i="7"/>
  <c r="J39" i="7"/>
  <c r="AE53" i="7"/>
  <c r="I39" i="7"/>
  <c r="W13" i="7"/>
  <c r="AM10" i="7"/>
  <c r="P8" i="7"/>
  <c r="AF18" i="7"/>
  <c r="AD53" i="7"/>
  <c r="AC53" i="7"/>
  <c r="G61" i="8"/>
  <c r="F32" i="7"/>
  <c r="AE34" i="7"/>
  <c r="E17" i="7"/>
  <c r="H18" i="7"/>
  <c r="AD28" i="7" s="1"/>
  <c r="U82" i="14"/>
  <c r="AM148" i="8"/>
  <c r="W127" i="14"/>
  <c r="U41" i="14"/>
  <c r="W41" i="14"/>
  <c r="V31" i="14"/>
  <c r="AF22" i="7"/>
  <c r="AE22" i="7"/>
  <c r="O8" i="7"/>
  <c r="J18" i="7"/>
  <c r="E123" i="8"/>
  <c r="U121" i="14"/>
  <c r="F97" i="8"/>
  <c r="V95" i="14"/>
  <c r="U51" i="14"/>
  <c r="AL36" i="7"/>
  <c r="AA148" i="8"/>
  <c r="U45" i="14"/>
  <c r="AE50" i="7"/>
  <c r="U10" i="7"/>
  <c r="I34" i="7"/>
  <c r="AD20" i="7"/>
  <c r="AL46" i="7" s="1"/>
  <c r="AC20" i="7"/>
  <c r="G123" i="8"/>
  <c r="W121" i="14"/>
  <c r="G97" i="8"/>
  <c r="W95" i="14"/>
  <c r="M148" i="8"/>
  <c r="V121" i="14"/>
  <c r="V111" i="14"/>
  <c r="AC8" i="7"/>
  <c r="AD8" i="7"/>
  <c r="AM43" i="7"/>
  <c r="AM40" i="7" s="1"/>
  <c r="AD42" i="7"/>
  <c r="AL60" i="7" s="1"/>
  <c r="AL56" i="7" s="1"/>
  <c r="E97" i="8"/>
  <c r="AE43" i="7"/>
  <c r="AL65" i="7"/>
  <c r="AM46" i="7"/>
  <c r="U111" i="14"/>
  <c r="Q47" i="7"/>
  <c r="Q44" i="7" s="1"/>
  <c r="Q64" i="7" s="1"/>
  <c r="W45" i="14"/>
  <c r="AC148" i="8"/>
  <c r="V132" i="14"/>
  <c r="F61" i="8"/>
  <c r="V27" i="14"/>
  <c r="W31" i="14"/>
  <c r="U17" i="14"/>
  <c r="AF50" i="7"/>
  <c r="Y20" i="7"/>
  <c r="X19" i="7"/>
  <c r="AC11" i="7"/>
  <c r="AF11" i="7"/>
  <c r="AM60" i="7" s="1"/>
  <c r="AM56" i="7" s="1"/>
  <c r="G24" i="8"/>
  <c r="W6" i="14"/>
  <c r="AF53" i="7"/>
  <c r="E30" i="7"/>
  <c r="AF16" i="7" s="1"/>
  <c r="AQ148" i="8"/>
  <c r="Q148" i="8"/>
  <c r="V139" i="14"/>
  <c r="V45" i="14"/>
  <c r="AD24" i="7"/>
  <c r="AC24" i="7"/>
  <c r="AC55" i="7"/>
  <c r="W33" i="7"/>
  <c r="Y33" i="7" s="1"/>
  <c r="AE54" i="7"/>
  <c r="AE13" i="7"/>
  <c r="AF13" i="7"/>
  <c r="AE9" i="7"/>
  <c r="AF9" i="7"/>
  <c r="AC14" i="7"/>
  <c r="U127" i="14"/>
  <c r="AC50" i="7"/>
  <c r="H46" i="7"/>
  <c r="AD59" i="7" s="1"/>
  <c r="F123" i="8"/>
  <c r="H28" i="7"/>
  <c r="D17" i="7"/>
  <c r="AD7" i="7" s="1"/>
  <c r="AE30" i="7"/>
  <c r="AD35" i="7"/>
  <c r="AG148" i="8"/>
  <c r="U95" i="14"/>
  <c r="U31" i="14"/>
  <c r="AS148" i="8"/>
  <c r="R148" i="8"/>
  <c r="V127" i="14"/>
  <c r="W17" i="14"/>
  <c r="Q19" i="7"/>
  <c r="Q17" i="7" s="1"/>
  <c r="Q27" i="7" s="1"/>
  <c r="F24" i="8"/>
  <c r="V6" i="14"/>
  <c r="AF19" i="7"/>
  <c r="AM45" i="7" s="1"/>
  <c r="V148" i="8"/>
  <c r="U139" i="14"/>
  <c r="AD18" i="7"/>
  <c r="V82" i="14"/>
  <c r="V17" i="14"/>
  <c r="AD12" i="7"/>
  <c r="W35" i="7"/>
  <c r="Y35" i="7" s="1"/>
  <c r="V17" i="7"/>
  <c r="W132" i="14"/>
  <c r="U28" i="7"/>
  <c r="Y28" i="7" s="1"/>
  <c r="AF48" i="7"/>
  <c r="J34" i="7"/>
  <c r="AF47" i="7" s="1"/>
  <c r="E61" i="8"/>
  <c r="U27" i="14"/>
  <c r="G63" i="6"/>
  <c r="S61" i="14"/>
  <c r="E97" i="6"/>
  <c r="Q82" i="14"/>
  <c r="AL35" i="5"/>
  <c r="Q45" i="14"/>
  <c r="S17" i="14"/>
  <c r="Q19" i="5"/>
  <c r="Q17" i="5" s="1"/>
  <c r="Q27" i="5" s="1"/>
  <c r="G24" i="6"/>
  <c r="S6" i="14"/>
  <c r="AD18" i="5"/>
  <c r="R132" i="14"/>
  <c r="R82" i="14"/>
  <c r="AD44" i="5"/>
  <c r="F63" i="6"/>
  <c r="R24" i="14"/>
  <c r="S123" i="14"/>
  <c r="Q24" i="14"/>
  <c r="F17" i="5"/>
  <c r="AF9" i="5"/>
  <c r="O8" i="5"/>
  <c r="Q132" i="14"/>
  <c r="Q127" i="14"/>
  <c r="S27" i="14"/>
  <c r="Q6" i="14"/>
  <c r="AM66" i="5"/>
  <c r="AC8" i="5"/>
  <c r="S31" i="14"/>
  <c r="S14" i="14"/>
  <c r="AM22" i="5"/>
  <c r="Q95" i="14"/>
  <c r="AM36" i="5"/>
  <c r="R51" i="14"/>
  <c r="R17" i="14"/>
  <c r="AE18" i="5"/>
  <c r="Q111" i="14"/>
  <c r="Q41" i="14"/>
  <c r="AF18" i="5"/>
  <c r="AC21" i="5"/>
  <c r="R61" i="14"/>
  <c r="Q27" i="14"/>
  <c r="Q143" i="14"/>
  <c r="E30" i="5"/>
  <c r="AC16" i="5" s="1"/>
  <c r="AM45" i="5"/>
  <c r="Q47" i="5"/>
  <c r="Q44" i="5" s="1"/>
  <c r="S45" i="14"/>
  <c r="Q14" i="14"/>
  <c r="Q139" i="14"/>
  <c r="R45" i="14"/>
  <c r="R41" i="14"/>
  <c r="AE34" i="5"/>
  <c r="AD34" i="5"/>
  <c r="S139" i="14"/>
  <c r="R95" i="14"/>
  <c r="S82" i="14"/>
  <c r="R14" i="14"/>
  <c r="AE42" i="5"/>
  <c r="E123" i="6"/>
  <c r="Q121" i="14"/>
  <c r="G97" i="6"/>
  <c r="S95" i="14"/>
  <c r="R27" i="14"/>
  <c r="R111" i="14"/>
  <c r="Q53" i="5"/>
  <c r="Q48" i="5" s="1"/>
  <c r="Q64" i="5" s="1"/>
  <c r="S51" i="14"/>
  <c r="F143" i="6"/>
  <c r="F123" i="6"/>
  <c r="R139" i="14"/>
  <c r="J39" i="5"/>
  <c r="J50" i="5" s="1"/>
  <c r="F97" i="6"/>
  <c r="G143" i="6"/>
  <c r="S127" i="14"/>
  <c r="AC11" i="5"/>
  <c r="D17" i="5"/>
  <c r="AF47" i="5"/>
  <c r="AL45" i="5"/>
  <c r="R127" i="14"/>
  <c r="S121" i="14"/>
  <c r="Q17" i="14"/>
  <c r="AL18" i="5"/>
  <c r="H28" i="5"/>
  <c r="Q31" i="14"/>
  <c r="R31" i="14"/>
  <c r="AC60" i="5"/>
  <c r="S111" i="14"/>
  <c r="R58" i="14"/>
  <c r="Q51" i="14"/>
  <c r="AF60" i="5"/>
  <c r="U8" i="5"/>
  <c r="I34" i="5"/>
  <c r="AD12" i="5"/>
  <c r="R121" i="14"/>
  <c r="R6" i="14"/>
  <c r="AF34" i="5"/>
  <c r="H30" i="11"/>
  <c r="AC47" i="11"/>
  <c r="AL44" i="11"/>
  <c r="AC7" i="11"/>
  <c r="AF7" i="11"/>
  <c r="AD7" i="11"/>
  <c r="E24" i="12"/>
  <c r="AD28" i="11"/>
  <c r="AD47" i="11"/>
  <c r="D32" i="11"/>
  <c r="AC16" i="11"/>
  <c r="AD16" i="11"/>
  <c r="E32" i="11"/>
  <c r="O17" i="11"/>
  <c r="O27" i="11" s="1"/>
  <c r="AE28" i="11"/>
  <c r="AF38" i="11"/>
  <c r="J30" i="11"/>
  <c r="H50" i="11"/>
  <c r="AE38" i="11"/>
  <c r="AD38" i="11"/>
  <c r="I30" i="11"/>
  <c r="AC38" i="11"/>
  <c r="F32" i="11"/>
  <c r="AM35" i="9"/>
  <c r="AE38" i="9"/>
  <c r="AD38" i="9"/>
  <c r="I30" i="9"/>
  <c r="AD28" i="9"/>
  <c r="AE7" i="9"/>
  <c r="F61" i="10"/>
  <c r="W30" i="9"/>
  <c r="Y30" i="9" s="1"/>
  <c r="AF38" i="9"/>
  <c r="AF7" i="9"/>
  <c r="AC7" i="9"/>
  <c r="AM44" i="9"/>
  <c r="AM48" i="9" s="1"/>
  <c r="AC47" i="9"/>
  <c r="AC59" i="9"/>
  <c r="G24" i="10"/>
  <c r="AF27" i="9"/>
  <c r="H54" i="9"/>
  <c r="E32" i="9"/>
  <c r="H50" i="9"/>
  <c r="AC52" i="9"/>
  <c r="AC38" i="9"/>
  <c r="H30" i="9"/>
  <c r="AC27" i="9" s="1"/>
  <c r="X41" i="9"/>
  <c r="X43" i="9" s="1"/>
  <c r="X42" i="9"/>
  <c r="AD16" i="7"/>
  <c r="I30" i="7"/>
  <c r="AE38" i="7"/>
  <c r="AD38" i="7"/>
  <c r="AE7" i="7"/>
  <c r="AF38" i="7"/>
  <c r="J30" i="7"/>
  <c r="AC28" i="7"/>
  <c r="AC38" i="7"/>
  <c r="H30" i="7"/>
  <c r="AC7" i="7"/>
  <c r="AF7" i="7"/>
  <c r="AE28" i="7"/>
  <c r="AF28" i="7"/>
  <c r="G148" i="6"/>
  <c r="F148" i="6"/>
  <c r="AD61" i="5"/>
  <c r="AE61" i="5"/>
  <c r="I46" i="5"/>
  <c r="X39" i="5"/>
  <c r="X21" i="5"/>
  <c r="AF38" i="5"/>
  <c r="J30" i="5"/>
  <c r="AE7" i="5"/>
  <c r="AL43" i="5"/>
  <c r="AL40" i="5" s="1"/>
  <c r="AD7" i="5"/>
  <c r="F32" i="5"/>
  <c r="AM46" i="5"/>
  <c r="AM43" i="5"/>
  <c r="AM40" i="5" s="1"/>
  <c r="E61" i="6"/>
  <c r="AF61" i="5"/>
  <c r="AM60" i="5" s="1"/>
  <c r="AM56" i="5" s="1"/>
  <c r="Y14" i="5"/>
  <c r="V12" i="5"/>
  <c r="AE28" i="5"/>
  <c r="AD28" i="5"/>
  <c r="Y32" i="5"/>
  <c r="V30" i="5"/>
  <c r="E32" i="5"/>
  <c r="AM44" i="5"/>
  <c r="I30" i="5"/>
  <c r="AE38" i="5"/>
  <c r="AD38" i="5"/>
  <c r="AC7" i="5"/>
  <c r="AF7" i="5"/>
  <c r="E63" i="6"/>
  <c r="AL60" i="5"/>
  <c r="AL56" i="5" s="1"/>
  <c r="U25" i="5"/>
  <c r="Y25" i="5" s="1"/>
  <c r="AC28" i="5"/>
  <c r="AC61" i="5"/>
  <c r="AE47" i="5"/>
  <c r="D32" i="5"/>
  <c r="H30" i="5"/>
  <c r="AD52" i="5"/>
  <c r="I50" i="5"/>
  <c r="AE52" i="5"/>
  <c r="AC52" i="5"/>
  <c r="H50" i="5"/>
  <c r="AF52" i="5"/>
  <c r="W30" i="5"/>
  <c r="W41" i="5" s="1"/>
  <c r="AF28" i="5"/>
  <c r="AL46" i="5"/>
  <c r="AL44" i="5" s="1"/>
  <c r="O17" i="5"/>
  <c r="O27" i="5" s="1"/>
  <c r="AL17" i="5"/>
  <c r="AL9" i="5" s="1"/>
  <c r="AC38" i="5"/>
  <c r="Q64" i="11" l="1"/>
  <c r="Q66" i="11" s="1"/>
  <c r="Q69" i="11" s="1"/>
  <c r="AM18" i="11"/>
  <c r="AM9" i="11" s="1"/>
  <c r="P17" i="11"/>
  <c r="P27" i="11" s="1"/>
  <c r="AC143" i="14"/>
  <c r="E145" i="12"/>
  <c r="F145" i="12"/>
  <c r="AD143" i="14"/>
  <c r="AE145" i="14"/>
  <c r="F148" i="12"/>
  <c r="AE52" i="11"/>
  <c r="I50" i="11"/>
  <c r="AF52" i="11"/>
  <c r="AD52" i="11"/>
  <c r="AC52" i="11"/>
  <c r="AD62" i="11" s="1"/>
  <c r="AM35" i="11"/>
  <c r="AM20" i="11" s="1"/>
  <c r="AF16" i="11"/>
  <c r="AC123" i="14"/>
  <c r="P64" i="11"/>
  <c r="AF47" i="11"/>
  <c r="J50" i="11"/>
  <c r="AF46" i="11" s="1"/>
  <c r="AE61" i="14"/>
  <c r="AC61" i="14"/>
  <c r="AE123" i="14"/>
  <c r="AF59" i="11"/>
  <c r="AF62" i="11" s="1"/>
  <c r="AE59" i="11"/>
  <c r="G63" i="12"/>
  <c r="AE24" i="14"/>
  <c r="AE47" i="11"/>
  <c r="G148" i="12"/>
  <c r="F147" i="12"/>
  <c r="AD63" i="14"/>
  <c r="AD147" i="14" s="1"/>
  <c r="Y9" i="11"/>
  <c r="U7" i="11"/>
  <c r="E148" i="12"/>
  <c r="AC97" i="14"/>
  <c r="AC148" i="14" s="1"/>
  <c r="AD148" i="14"/>
  <c r="Y15" i="11"/>
  <c r="V12" i="11"/>
  <c r="X23" i="11"/>
  <c r="Y19" i="11"/>
  <c r="AL35" i="11"/>
  <c r="AL20" i="11" s="1"/>
  <c r="AL37" i="11" s="1"/>
  <c r="O64" i="11"/>
  <c r="O66" i="11" s="1"/>
  <c r="E63" i="12"/>
  <c r="AC24" i="14"/>
  <c r="Y33" i="11"/>
  <c r="W30" i="11"/>
  <c r="U25" i="11"/>
  <c r="Y25" i="11" s="1"/>
  <c r="Y26" i="11"/>
  <c r="AE148" i="14"/>
  <c r="E147" i="10"/>
  <c r="Y63" i="14"/>
  <c r="Y147" i="14" s="1"/>
  <c r="Z145" i="14"/>
  <c r="Q64" i="9"/>
  <c r="Q66" i="9" s="1"/>
  <c r="Q69" i="9" s="1"/>
  <c r="E145" i="10"/>
  <c r="P64" i="9"/>
  <c r="P66" i="9" s="1"/>
  <c r="AD16" i="9"/>
  <c r="AD62" i="9" s="1"/>
  <c r="AC16" i="9"/>
  <c r="AF16" i="9"/>
  <c r="AA143" i="14"/>
  <c r="G145" i="10"/>
  <c r="Y10" i="9"/>
  <c r="U7" i="9"/>
  <c r="AF52" i="9"/>
  <c r="J50" i="9"/>
  <c r="AA61" i="14"/>
  <c r="AA97" i="14"/>
  <c r="G148" i="10"/>
  <c r="AM20" i="9"/>
  <c r="AM37" i="9" s="1"/>
  <c r="Y123" i="14"/>
  <c r="AA123" i="14"/>
  <c r="Z24" i="14"/>
  <c r="F63" i="10"/>
  <c r="G63" i="10"/>
  <c r="AA24" i="14"/>
  <c r="Z123" i="14"/>
  <c r="O64" i="9"/>
  <c r="AE47" i="9"/>
  <c r="AF62" i="9" s="1"/>
  <c r="I50" i="9"/>
  <c r="AE52" i="9"/>
  <c r="Y148" i="14"/>
  <c r="W41" i="9"/>
  <c r="Z61" i="14"/>
  <c r="O17" i="9"/>
  <c r="O27" i="9" s="1"/>
  <c r="AL18" i="9"/>
  <c r="AL9" i="9" s="1"/>
  <c r="Z148" i="14"/>
  <c r="Y61" i="14"/>
  <c r="Y17" i="9"/>
  <c r="V12" i="9"/>
  <c r="AL35" i="9"/>
  <c r="AL20" i="9" s="1"/>
  <c r="AC27" i="7"/>
  <c r="V24" i="14"/>
  <c r="F63" i="8"/>
  <c r="X23" i="7"/>
  <c r="Y19" i="7"/>
  <c r="AL18" i="7"/>
  <c r="AL9" i="7" s="1"/>
  <c r="O17" i="7"/>
  <c r="O27" i="7" s="1"/>
  <c r="W123" i="14"/>
  <c r="Y10" i="7"/>
  <c r="U7" i="7"/>
  <c r="AL35" i="7"/>
  <c r="AL20" i="7" s="1"/>
  <c r="O64" i="7"/>
  <c r="J50" i="7"/>
  <c r="AF52" i="7"/>
  <c r="D32" i="7"/>
  <c r="V12" i="7"/>
  <c r="Y17" i="7"/>
  <c r="AM18" i="7"/>
  <c r="P17" i="7"/>
  <c r="P27" i="7" s="1"/>
  <c r="P66" i="7" s="1"/>
  <c r="Q66" i="7"/>
  <c r="Q69" i="7" s="1"/>
  <c r="W24" i="14"/>
  <c r="H50" i="7"/>
  <c r="W97" i="14"/>
  <c r="W148" i="14" s="1"/>
  <c r="G148" i="8"/>
  <c r="W12" i="7"/>
  <c r="W23" i="7" s="1"/>
  <c r="Y13" i="7"/>
  <c r="W32" i="7"/>
  <c r="AE16" i="7"/>
  <c r="AF62" i="7" s="1"/>
  <c r="Y38" i="7"/>
  <c r="X37" i="7"/>
  <c r="Y37" i="7" s="1"/>
  <c r="U25" i="7"/>
  <c r="Y25" i="7" s="1"/>
  <c r="E63" i="8"/>
  <c r="U24" i="14"/>
  <c r="V123" i="14"/>
  <c r="V148" i="14" s="1"/>
  <c r="V61" i="14"/>
  <c r="E148" i="8"/>
  <c r="U97" i="14"/>
  <c r="U123" i="14"/>
  <c r="G63" i="8"/>
  <c r="W61" i="14"/>
  <c r="AD52" i="7"/>
  <c r="I50" i="7"/>
  <c r="AE52" i="7"/>
  <c r="G145" i="8"/>
  <c r="J52" i="7"/>
  <c r="AC59" i="7"/>
  <c r="U61" i="14"/>
  <c r="AM35" i="7"/>
  <c r="AM20" i="7" s="1"/>
  <c r="P64" i="7"/>
  <c r="AM44" i="7"/>
  <c r="AM48" i="7" s="1"/>
  <c r="AC52" i="7"/>
  <c r="AD47" i="7"/>
  <c r="AE47" i="7"/>
  <c r="AC47" i="7"/>
  <c r="V97" i="14"/>
  <c r="F148" i="8"/>
  <c r="E32" i="7"/>
  <c r="AM9" i="7"/>
  <c r="U143" i="14"/>
  <c r="E145" i="8"/>
  <c r="AC16" i="7"/>
  <c r="AD62" i="7" s="1"/>
  <c r="F145" i="8"/>
  <c r="Q66" i="5"/>
  <c r="Q69" i="5" s="1"/>
  <c r="AL36" i="5"/>
  <c r="AL20" i="5" s="1"/>
  <c r="AL37" i="5" s="1"/>
  <c r="O64" i="5"/>
  <c r="O66" i="5" s="1"/>
  <c r="R123" i="14"/>
  <c r="G147" i="6"/>
  <c r="S63" i="14"/>
  <c r="S147" i="14" s="1"/>
  <c r="AF16" i="5"/>
  <c r="Q61" i="14"/>
  <c r="F145" i="6"/>
  <c r="R143" i="14"/>
  <c r="AM18" i="5"/>
  <c r="AM9" i="5" s="1"/>
  <c r="P17" i="5"/>
  <c r="P27" i="5" s="1"/>
  <c r="E148" i="6"/>
  <c r="Q97" i="14"/>
  <c r="Q148" i="14" s="1"/>
  <c r="AD16" i="5"/>
  <c r="AE16" i="5"/>
  <c r="AC47" i="5"/>
  <c r="AD47" i="5"/>
  <c r="G145" i="6"/>
  <c r="S143" i="14"/>
  <c r="Q123" i="14"/>
  <c r="P64" i="5"/>
  <c r="AM35" i="5"/>
  <c r="AM20" i="5" s="1"/>
  <c r="AC27" i="5"/>
  <c r="E147" i="6"/>
  <c r="Q63" i="14"/>
  <c r="Q147" i="14" s="1"/>
  <c r="Y8" i="5"/>
  <c r="U7" i="5"/>
  <c r="R97" i="14"/>
  <c r="S97" i="14"/>
  <c r="E145" i="6"/>
  <c r="F147" i="6"/>
  <c r="R63" i="14"/>
  <c r="R147" i="14" s="1"/>
  <c r="S24" i="14"/>
  <c r="AD27" i="11"/>
  <c r="AE27" i="11"/>
  <c r="AF27" i="11"/>
  <c r="H54" i="11"/>
  <c r="H52" i="11"/>
  <c r="AC27" i="11"/>
  <c r="AE27" i="9"/>
  <c r="AD27" i="9"/>
  <c r="H52" i="9"/>
  <c r="AC46" i="9"/>
  <c r="AD46" i="9"/>
  <c r="I54" i="9"/>
  <c r="H54" i="7"/>
  <c r="AE27" i="7"/>
  <c r="AD27" i="7"/>
  <c r="AF27" i="7"/>
  <c r="H52" i="7"/>
  <c r="J52" i="5"/>
  <c r="AF46" i="5"/>
  <c r="I54" i="5"/>
  <c r="AM48" i="5"/>
  <c r="J54" i="5"/>
  <c r="AL48" i="5"/>
  <c r="X19" i="5"/>
  <c r="Y21" i="5"/>
  <c r="Y30" i="5"/>
  <c r="Y39" i="5"/>
  <c r="X37" i="5"/>
  <c r="Y37" i="5" s="1"/>
  <c r="H52" i="5"/>
  <c r="AC46" i="5"/>
  <c r="I52" i="5"/>
  <c r="AD46" i="5"/>
  <c r="AE46" i="5"/>
  <c r="H54" i="5"/>
  <c r="AE27" i="5"/>
  <c r="AD27" i="5"/>
  <c r="V23" i="5"/>
  <c r="Y12" i="5"/>
  <c r="AF27" i="5"/>
  <c r="AD59" i="5"/>
  <c r="AE59" i="5"/>
  <c r="AF62" i="5" s="1"/>
  <c r="AC59" i="5"/>
  <c r="AF59" i="5"/>
  <c r="P66" i="11" l="1"/>
  <c r="AM37" i="11"/>
  <c r="AM37" i="7"/>
  <c r="P69" i="7"/>
  <c r="AM55" i="7"/>
  <c r="AM51" i="7" s="1"/>
  <c r="AM61" i="7" s="1"/>
  <c r="AM63" i="7" s="1"/>
  <c r="AM68" i="7" s="1"/>
  <c r="O69" i="11"/>
  <c r="AL55" i="11"/>
  <c r="AL51" i="11" s="1"/>
  <c r="AL61" i="11" s="1"/>
  <c r="AL63" i="11" s="1"/>
  <c r="AL68" i="11" s="1"/>
  <c r="AE46" i="11"/>
  <c r="AE62" i="11" s="1"/>
  <c r="AC46" i="11"/>
  <c r="J52" i="11"/>
  <c r="I54" i="11"/>
  <c r="G147" i="12"/>
  <c r="AE63" i="14"/>
  <c r="AE147" i="14" s="1"/>
  <c r="P69" i="11"/>
  <c r="AM55" i="11"/>
  <c r="AM51" i="11" s="1"/>
  <c r="AM61" i="11" s="1"/>
  <c r="AM63" i="11" s="1"/>
  <c r="AM68" i="11" s="1"/>
  <c r="V23" i="11"/>
  <c r="Y12" i="11"/>
  <c r="AC145" i="14"/>
  <c r="AD46" i="11"/>
  <c r="I52" i="11"/>
  <c r="J54" i="11"/>
  <c r="W41" i="11"/>
  <c r="Y30" i="11"/>
  <c r="E147" i="12"/>
  <c r="AC63" i="14"/>
  <c r="AC147" i="14" s="1"/>
  <c r="X42" i="11"/>
  <c r="X41" i="11"/>
  <c r="X43" i="11" s="1"/>
  <c r="Y7" i="11"/>
  <c r="Y23" i="11" s="1"/>
  <c r="Y42" i="11" s="1"/>
  <c r="U23" i="11"/>
  <c r="AD145" i="14"/>
  <c r="AL37" i="9"/>
  <c r="P69" i="9"/>
  <c r="AM55" i="9"/>
  <c r="AM51" i="9" s="1"/>
  <c r="AM61" i="9" s="1"/>
  <c r="AM63" i="9" s="1"/>
  <c r="AM68" i="9" s="1"/>
  <c r="U23" i="9"/>
  <c r="Y7" i="9"/>
  <c r="V23" i="9"/>
  <c r="Y12" i="9"/>
  <c r="Y23" i="9" s="1"/>
  <c r="Y42" i="9" s="1"/>
  <c r="AE46" i="9"/>
  <c r="AE62" i="9" s="1"/>
  <c r="I52" i="9"/>
  <c r="AA148" i="14"/>
  <c r="J52" i="9"/>
  <c r="J54" i="9"/>
  <c r="AF46" i="9"/>
  <c r="AA145" i="14"/>
  <c r="F147" i="10"/>
  <c r="Z63" i="14"/>
  <c r="Z147" i="14" s="1"/>
  <c r="O66" i="9"/>
  <c r="G147" i="10"/>
  <c r="AA63" i="14"/>
  <c r="AA147" i="14" s="1"/>
  <c r="Y145" i="14"/>
  <c r="E147" i="8"/>
  <c r="U63" i="14"/>
  <c r="U147" i="14" s="1"/>
  <c r="U23" i="7"/>
  <c r="Y7" i="7"/>
  <c r="F147" i="8"/>
  <c r="V63" i="14"/>
  <c r="V147" i="14" s="1"/>
  <c r="U145" i="14"/>
  <c r="AE62" i="7"/>
  <c r="I54" i="7"/>
  <c r="AD46" i="7"/>
  <c r="I52" i="7"/>
  <c r="AE46" i="7"/>
  <c r="Y32" i="7"/>
  <c r="W30" i="7"/>
  <c r="AF46" i="7"/>
  <c r="J54" i="7"/>
  <c r="AL37" i="7"/>
  <c r="Y12" i="7"/>
  <c r="V23" i="7"/>
  <c r="O66" i="7"/>
  <c r="V145" i="14"/>
  <c r="W145" i="14"/>
  <c r="G147" i="8"/>
  <c r="W63" i="14"/>
  <c r="W147" i="14" s="1"/>
  <c r="U148" i="14"/>
  <c r="AC46" i="7"/>
  <c r="X42" i="7"/>
  <c r="X41" i="7"/>
  <c r="X43" i="7" s="1"/>
  <c r="AL55" i="5"/>
  <c r="AL51" i="5" s="1"/>
  <c r="AL61" i="5" s="1"/>
  <c r="AL63" i="5" s="1"/>
  <c r="AL68" i="5" s="1"/>
  <c r="O69" i="5"/>
  <c r="Q145" i="14"/>
  <c r="S148" i="14"/>
  <c r="U23" i="5"/>
  <c r="Y7" i="5"/>
  <c r="AM37" i="5"/>
  <c r="AD62" i="5"/>
  <c r="S145" i="14"/>
  <c r="R148" i="14"/>
  <c r="P66" i="5"/>
  <c r="R145" i="14"/>
  <c r="AC62" i="11"/>
  <c r="AC62" i="9"/>
  <c r="AC62" i="7"/>
  <c r="X23" i="5"/>
  <c r="Y19" i="5"/>
  <c r="Y23" i="5" s="1"/>
  <c r="Y42" i="5" s="1"/>
  <c r="AC62" i="5"/>
  <c r="V41" i="5"/>
  <c r="W43" i="5" s="1"/>
  <c r="V42" i="5"/>
  <c r="AE62" i="5"/>
  <c r="V41" i="11" l="1"/>
  <c r="V42" i="11"/>
  <c r="U41" i="11"/>
  <c r="U42" i="11"/>
  <c r="W43" i="11"/>
  <c r="AL55" i="9"/>
  <c r="AL51" i="9" s="1"/>
  <c r="AL61" i="9" s="1"/>
  <c r="AL63" i="9" s="1"/>
  <c r="AL68" i="9" s="1"/>
  <c r="O69" i="9"/>
  <c r="V41" i="9"/>
  <c r="W43" i="9" s="1"/>
  <c r="V42" i="9"/>
  <c r="U41" i="9"/>
  <c r="U42" i="9"/>
  <c r="V41" i="7"/>
  <c r="V42" i="7"/>
  <c r="Y23" i="7"/>
  <c r="Y42" i="7" s="1"/>
  <c r="W41" i="7"/>
  <c r="Y30" i="7"/>
  <c r="O69" i="7"/>
  <c r="AL55" i="7"/>
  <c r="AL51" i="7" s="1"/>
  <c r="AL61" i="7" s="1"/>
  <c r="AL63" i="7" s="1"/>
  <c r="AL68" i="7" s="1"/>
  <c r="U41" i="7"/>
  <c r="U42" i="7"/>
  <c r="AM55" i="5"/>
  <c r="AM51" i="5" s="1"/>
  <c r="AM61" i="5" s="1"/>
  <c r="AM63" i="5" s="1"/>
  <c r="AM68" i="5" s="1"/>
  <c r="P69" i="5"/>
  <c r="U42" i="5"/>
  <c r="U41" i="5"/>
  <c r="U43" i="5" s="1"/>
  <c r="X41" i="5"/>
  <c r="X43" i="5" s="1"/>
  <c r="X42" i="5"/>
  <c r="Y41" i="11" l="1"/>
  <c r="Y43" i="11" s="1"/>
  <c r="U43" i="11"/>
  <c r="U43" i="9"/>
  <c r="Y41" i="9"/>
  <c r="Y43" i="9" s="1"/>
  <c r="U43" i="7"/>
  <c r="Y41" i="7"/>
  <c r="Y43" i="7" s="1"/>
  <c r="W43" i="7"/>
  <c r="Y41" i="5"/>
  <c r="Y43" i="5" s="1"/>
  <c r="G141" i="4" l="1"/>
  <c r="F141" i="4"/>
  <c r="E141" i="4"/>
  <c r="G140" i="4"/>
  <c r="F140" i="4"/>
  <c r="E140" i="4"/>
  <c r="G137" i="4"/>
  <c r="F137" i="4"/>
  <c r="E137" i="4"/>
  <c r="G136" i="4"/>
  <c r="F136" i="4"/>
  <c r="E136" i="4"/>
  <c r="G135" i="4"/>
  <c r="F135" i="4"/>
  <c r="E135" i="4"/>
  <c r="G134" i="4"/>
  <c r="F134" i="4"/>
  <c r="E134" i="4"/>
  <c r="G133" i="4"/>
  <c r="F133" i="4"/>
  <c r="E133" i="4"/>
  <c r="G130" i="4"/>
  <c r="F130" i="4"/>
  <c r="E130" i="4"/>
  <c r="G129" i="4"/>
  <c r="F129" i="4"/>
  <c r="E129" i="4"/>
  <c r="G128" i="4"/>
  <c r="F128" i="4"/>
  <c r="E128" i="4"/>
  <c r="G119" i="4"/>
  <c r="F119" i="4"/>
  <c r="E119" i="4"/>
  <c r="G118" i="4"/>
  <c r="F118" i="4"/>
  <c r="E118" i="4"/>
  <c r="G117" i="4"/>
  <c r="F117" i="4"/>
  <c r="E117" i="4"/>
  <c r="G116" i="4"/>
  <c r="F116" i="4"/>
  <c r="E116" i="4"/>
  <c r="G115" i="4"/>
  <c r="F115" i="4"/>
  <c r="E115" i="4"/>
  <c r="G114" i="4"/>
  <c r="F114" i="4"/>
  <c r="E114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G111" i="4" s="1"/>
  <c r="F102" i="4"/>
  <c r="E102" i="4"/>
  <c r="G93" i="4"/>
  <c r="F93" i="4"/>
  <c r="E93" i="4"/>
  <c r="G92" i="4"/>
  <c r="F92" i="4"/>
  <c r="E92" i="4"/>
  <c r="G91" i="4"/>
  <c r="F91" i="4"/>
  <c r="E91" i="4"/>
  <c r="G90" i="4"/>
  <c r="F90" i="4"/>
  <c r="E90" i="4"/>
  <c r="G89" i="4"/>
  <c r="F89" i="4"/>
  <c r="E89" i="4"/>
  <c r="G88" i="4"/>
  <c r="F88" i="4"/>
  <c r="E88" i="4"/>
  <c r="G87" i="4"/>
  <c r="F87" i="4"/>
  <c r="E87" i="4"/>
  <c r="G86" i="4"/>
  <c r="F86" i="4"/>
  <c r="E86" i="4"/>
  <c r="G85" i="4"/>
  <c r="F85" i="4"/>
  <c r="E85" i="4"/>
  <c r="G80" i="4"/>
  <c r="F80" i="4"/>
  <c r="E80" i="4"/>
  <c r="G79" i="4"/>
  <c r="F79" i="4"/>
  <c r="E79" i="4"/>
  <c r="G78" i="4"/>
  <c r="F78" i="4"/>
  <c r="E78" i="4"/>
  <c r="G77" i="4"/>
  <c r="F77" i="4"/>
  <c r="E77" i="4"/>
  <c r="G76" i="4"/>
  <c r="F76" i="4"/>
  <c r="E76" i="4"/>
  <c r="G75" i="4"/>
  <c r="F75" i="4"/>
  <c r="E75" i="4"/>
  <c r="G74" i="4"/>
  <c r="F74" i="4"/>
  <c r="E74" i="4"/>
  <c r="B67" i="4"/>
  <c r="G59" i="4"/>
  <c r="F59" i="4"/>
  <c r="E59" i="4"/>
  <c r="G58" i="4"/>
  <c r="E58" i="4"/>
  <c r="G57" i="4"/>
  <c r="F57" i="4"/>
  <c r="E57" i="4"/>
  <c r="G56" i="4"/>
  <c r="F56" i="4"/>
  <c r="E56" i="4"/>
  <c r="G55" i="4"/>
  <c r="F55" i="4"/>
  <c r="E55" i="4"/>
  <c r="G54" i="4"/>
  <c r="F54" i="4"/>
  <c r="E54" i="4"/>
  <c r="G53" i="4"/>
  <c r="F53" i="4"/>
  <c r="E53" i="4"/>
  <c r="G52" i="4"/>
  <c r="F52" i="4"/>
  <c r="E52" i="4"/>
  <c r="G51" i="4"/>
  <c r="G50" i="4"/>
  <c r="F50" i="4"/>
  <c r="E50" i="4"/>
  <c r="G49" i="4"/>
  <c r="F49" i="4"/>
  <c r="E49" i="4"/>
  <c r="G48" i="4"/>
  <c r="F48" i="4"/>
  <c r="E48" i="4"/>
  <c r="G47" i="4"/>
  <c r="F47" i="4"/>
  <c r="E47" i="4"/>
  <c r="G46" i="4"/>
  <c r="F46" i="4"/>
  <c r="E46" i="4"/>
  <c r="G44" i="4"/>
  <c r="F44" i="4"/>
  <c r="E44" i="4"/>
  <c r="G43" i="4"/>
  <c r="F43" i="4"/>
  <c r="E43" i="4"/>
  <c r="G42" i="4"/>
  <c r="F42" i="4"/>
  <c r="E42" i="4"/>
  <c r="G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0" i="4"/>
  <c r="F30" i="4"/>
  <c r="E30" i="4"/>
  <c r="G29" i="4"/>
  <c r="F29" i="4"/>
  <c r="E29" i="4"/>
  <c r="G28" i="4"/>
  <c r="F28" i="4"/>
  <c r="E28" i="4"/>
  <c r="F27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F17" i="4"/>
  <c r="G16" i="4"/>
  <c r="F16" i="4"/>
  <c r="E16" i="4"/>
  <c r="G15" i="4"/>
  <c r="F15" i="4"/>
  <c r="E15" i="4"/>
  <c r="G14" i="4"/>
  <c r="F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E6" i="4" s="1"/>
  <c r="Q62" i="3"/>
  <c r="Q61" i="3" s="1"/>
  <c r="P62" i="3"/>
  <c r="O62" i="3"/>
  <c r="O61" i="3" s="1"/>
  <c r="P61" i="3"/>
  <c r="Q60" i="3"/>
  <c r="Q59" i="3"/>
  <c r="AM57" i="3"/>
  <c r="AL57" i="3"/>
  <c r="Q57" i="3"/>
  <c r="Q56" i="3"/>
  <c r="Q55" i="3"/>
  <c r="Q53" i="3"/>
  <c r="AM52" i="3"/>
  <c r="AL52" i="3"/>
  <c r="Q52" i="3"/>
  <c r="Q51" i="3"/>
  <c r="Q50" i="3"/>
  <c r="Q49" i="3"/>
  <c r="Q48" i="3" s="1"/>
  <c r="J48" i="3"/>
  <c r="H48" i="3"/>
  <c r="J47" i="3"/>
  <c r="AF60" i="3" s="1"/>
  <c r="I47" i="3"/>
  <c r="Q46" i="3"/>
  <c r="J46" i="3"/>
  <c r="Q45" i="3"/>
  <c r="J44" i="3"/>
  <c r="AF57" i="3" s="1"/>
  <c r="I44" i="3"/>
  <c r="AD57" i="3" s="1"/>
  <c r="H44" i="3"/>
  <c r="Q43" i="3"/>
  <c r="J43" i="3"/>
  <c r="I43" i="3"/>
  <c r="H43" i="3"/>
  <c r="Q42" i="3"/>
  <c r="AM31" i="3"/>
  <c r="J42" i="3"/>
  <c r="AF55" i="3" s="1"/>
  <c r="I42" i="3"/>
  <c r="H42" i="3"/>
  <c r="Q41" i="3"/>
  <c r="AM30" i="3"/>
  <c r="J41" i="3"/>
  <c r="AF54" i="3" s="1"/>
  <c r="I41" i="3"/>
  <c r="H41" i="3"/>
  <c r="AM29" i="3"/>
  <c r="J40" i="3"/>
  <c r="AF53" i="3" s="1"/>
  <c r="I40" i="3"/>
  <c r="H40" i="3"/>
  <c r="H39" i="3" s="1"/>
  <c r="Q39" i="3"/>
  <c r="AM28" i="3"/>
  <c r="Q38" i="3"/>
  <c r="AM27" i="3"/>
  <c r="Q37" i="3"/>
  <c r="AM26" i="3"/>
  <c r="J37" i="3"/>
  <c r="AF50" i="3" s="1"/>
  <c r="I37" i="3"/>
  <c r="H37" i="3"/>
  <c r="J36" i="3"/>
  <c r="I36" i="3"/>
  <c r="H36" i="3"/>
  <c r="W35" i="3"/>
  <c r="Y35" i="3" s="1"/>
  <c r="Q35" i="3"/>
  <c r="J35" i="3"/>
  <c r="I35" i="3"/>
  <c r="AD48" i="3" s="1"/>
  <c r="H35" i="3"/>
  <c r="AM34" i="3"/>
  <c r="W34" i="3"/>
  <c r="Y34" i="3" s="1"/>
  <c r="AM33" i="3"/>
  <c r="AL33" i="3"/>
  <c r="W33" i="3"/>
  <c r="Y33" i="3" s="1"/>
  <c r="Q33" i="3"/>
  <c r="AL32" i="3"/>
  <c r="V32" i="3"/>
  <c r="Q32" i="3"/>
  <c r="Q31" i="3"/>
  <c r="Q30" i="3" s="1"/>
  <c r="AL30" i="3"/>
  <c r="AL29" i="3"/>
  <c r="AL28" i="3"/>
  <c r="F28" i="3"/>
  <c r="AF25" i="3" s="1"/>
  <c r="E28" i="3"/>
  <c r="D28" i="3"/>
  <c r="AC25" i="3" s="1"/>
  <c r="F27" i="3"/>
  <c r="E27" i="3"/>
  <c r="AD24" i="3" s="1"/>
  <c r="D27" i="3"/>
  <c r="AL26" i="3"/>
  <c r="U26" i="3"/>
  <c r="Y26" i="3" s="1"/>
  <c r="J26" i="3"/>
  <c r="I26" i="3"/>
  <c r="H26" i="3"/>
  <c r="AC44" i="3" s="1"/>
  <c r="F26" i="3"/>
  <c r="E26" i="3"/>
  <c r="D26" i="3"/>
  <c r="AM25" i="3"/>
  <c r="AL25" i="3"/>
  <c r="AE25" i="3"/>
  <c r="Q25" i="3"/>
  <c r="J25" i="3"/>
  <c r="AF43" i="3" s="1"/>
  <c r="I25" i="3"/>
  <c r="H25" i="3"/>
  <c r="AC43" i="3" s="1"/>
  <c r="F25" i="3"/>
  <c r="E25" i="3"/>
  <c r="AD22" i="3" s="1"/>
  <c r="D25" i="3"/>
  <c r="AL24" i="3"/>
  <c r="AF24" i="3"/>
  <c r="AC24" i="3"/>
  <c r="Q24" i="3"/>
  <c r="J24" i="3"/>
  <c r="AF42" i="3" s="1"/>
  <c r="I24" i="3"/>
  <c r="AD42" i="3" s="1"/>
  <c r="H24" i="3"/>
  <c r="F24" i="3"/>
  <c r="E24" i="3"/>
  <c r="AC21" i="3" s="1"/>
  <c r="D24" i="3"/>
  <c r="AM23" i="3"/>
  <c r="AL23" i="3"/>
  <c r="AF23" i="3"/>
  <c r="AE23" i="3"/>
  <c r="Q23" i="3"/>
  <c r="J23" i="3"/>
  <c r="AF41" i="3" s="1"/>
  <c r="I23" i="3"/>
  <c r="F23" i="3"/>
  <c r="E23" i="3"/>
  <c r="AD20" i="3" s="1"/>
  <c r="D23" i="3"/>
  <c r="AM22" i="3"/>
  <c r="AL22" i="3"/>
  <c r="AF22" i="3"/>
  <c r="Q22" i="3"/>
  <c r="J22" i="3"/>
  <c r="I22" i="3"/>
  <c r="AE40" i="3" s="1"/>
  <c r="H22" i="3"/>
  <c r="F22" i="3"/>
  <c r="E22" i="3"/>
  <c r="D22" i="3"/>
  <c r="AM21" i="3"/>
  <c r="AL21" i="3"/>
  <c r="AD21" i="3"/>
  <c r="Q21" i="3"/>
  <c r="Q20" i="3" s="1"/>
  <c r="J21" i="3"/>
  <c r="I21" i="3"/>
  <c r="H21" i="3"/>
  <c r="F21" i="3"/>
  <c r="E21" i="3"/>
  <c r="AF18" i="3" s="1"/>
  <c r="D21" i="3"/>
  <c r="D30" i="3" s="1"/>
  <c r="AE20" i="3"/>
  <c r="X20" i="3"/>
  <c r="F20" i="3"/>
  <c r="F30" i="3" s="1"/>
  <c r="E20" i="3"/>
  <c r="D20" i="3"/>
  <c r="AF19" i="3"/>
  <c r="AE19" i="3"/>
  <c r="AD19" i="3"/>
  <c r="AC19" i="3"/>
  <c r="AM18" i="3"/>
  <c r="AC18" i="3"/>
  <c r="Q18" i="3"/>
  <c r="AM17" i="3"/>
  <c r="AD17" i="3"/>
  <c r="AC17" i="3"/>
  <c r="V17" i="3"/>
  <c r="Y17" i="3" s="1"/>
  <c r="P17" i="3"/>
  <c r="P27" i="3" s="1"/>
  <c r="V16" i="3"/>
  <c r="Y16" i="3" s="1"/>
  <c r="J16" i="3"/>
  <c r="I16" i="3"/>
  <c r="H16" i="3"/>
  <c r="V15" i="3"/>
  <c r="Y15" i="3" s="1"/>
  <c r="Q15" i="3"/>
  <c r="P15" i="3"/>
  <c r="AM16" i="3" s="1"/>
  <c r="O15" i="3"/>
  <c r="AL16" i="3" s="1"/>
  <c r="J15" i="3"/>
  <c r="I15" i="3"/>
  <c r="AD35" i="3" s="1"/>
  <c r="H15" i="3"/>
  <c r="F15" i="3"/>
  <c r="E15" i="3"/>
  <c r="AC14" i="3" s="1"/>
  <c r="D15" i="3"/>
  <c r="AD14" i="3" s="1"/>
  <c r="AE14" i="3"/>
  <c r="V14" i="3"/>
  <c r="V12" i="3" s="1"/>
  <c r="Q14" i="3"/>
  <c r="P14" i="3"/>
  <c r="AM15" i="3" s="1"/>
  <c r="O14" i="3"/>
  <c r="AL15" i="3" s="1"/>
  <c r="J14" i="3"/>
  <c r="AF34" i="3" s="1"/>
  <c r="I14" i="3"/>
  <c r="H14" i="3"/>
  <c r="F14" i="3"/>
  <c r="E14" i="3"/>
  <c r="AC13" i="3" s="1"/>
  <c r="D14" i="3"/>
  <c r="W13" i="3"/>
  <c r="W32" i="3" s="1"/>
  <c r="Q13" i="3"/>
  <c r="P13" i="3"/>
  <c r="AM14" i="3" s="1"/>
  <c r="O13" i="3"/>
  <c r="AL14" i="3" s="1"/>
  <c r="J13" i="3"/>
  <c r="AF33" i="3" s="1"/>
  <c r="I13" i="3"/>
  <c r="AE33" i="3" s="1"/>
  <c r="H13" i="3"/>
  <c r="F13" i="3"/>
  <c r="E13" i="3"/>
  <c r="AC12" i="3" s="1"/>
  <c r="D13" i="3"/>
  <c r="AD12" i="3"/>
  <c r="Q12" i="3"/>
  <c r="P12" i="3"/>
  <c r="AM13" i="3" s="1"/>
  <c r="O12" i="3"/>
  <c r="AL13" i="3" s="1"/>
  <c r="J12" i="3"/>
  <c r="I12" i="3"/>
  <c r="AD32" i="3" s="1"/>
  <c r="H12" i="3"/>
  <c r="F12" i="3"/>
  <c r="AE11" i="3" s="1"/>
  <c r="E12" i="3"/>
  <c r="AC11" i="3" s="1"/>
  <c r="D12" i="3"/>
  <c r="AD11" i="3" s="1"/>
  <c r="AF11" i="3"/>
  <c r="Q11" i="3"/>
  <c r="P11" i="3"/>
  <c r="AM12" i="3" s="1"/>
  <c r="O11" i="3"/>
  <c r="AL12" i="3" s="1"/>
  <c r="J11" i="3"/>
  <c r="I11" i="3"/>
  <c r="H11" i="3"/>
  <c r="F11" i="3"/>
  <c r="E11" i="3"/>
  <c r="AC10" i="3" s="1"/>
  <c r="D11" i="3"/>
  <c r="AD10" i="3" s="1"/>
  <c r="U10" i="3"/>
  <c r="Y10" i="3" s="1"/>
  <c r="Q10" i="3"/>
  <c r="P10" i="3"/>
  <c r="AM11" i="3" s="1"/>
  <c r="O10" i="3"/>
  <c r="AL11" i="3" s="1"/>
  <c r="J10" i="3"/>
  <c r="I10" i="3"/>
  <c r="H10" i="3"/>
  <c r="F10" i="3"/>
  <c r="E10" i="3"/>
  <c r="AC9" i="3" s="1"/>
  <c r="D10" i="3"/>
  <c r="AD9" i="3" s="1"/>
  <c r="U9" i="3"/>
  <c r="Y9" i="3" s="1"/>
  <c r="Q9" i="3"/>
  <c r="P9" i="3"/>
  <c r="AM10" i="3" s="1"/>
  <c r="O9" i="3"/>
  <c r="AL10" i="3" s="1"/>
  <c r="J9" i="3"/>
  <c r="I9" i="3"/>
  <c r="H9" i="3"/>
  <c r="AC29" i="3" s="1"/>
  <c r="F9" i="3"/>
  <c r="AM65" i="3" s="1"/>
  <c r="E9" i="3"/>
  <c r="AM66" i="3" s="1"/>
  <c r="D9" i="3"/>
  <c r="AL66" i="3" s="1"/>
  <c r="AE8" i="3"/>
  <c r="AD8" i="3"/>
  <c r="U8" i="3"/>
  <c r="U7" i="3" s="1"/>
  <c r="AB4" i="3"/>
  <c r="T4" i="3"/>
  <c r="AI4" i="3" s="1"/>
  <c r="M4" i="3"/>
  <c r="C4" i="3"/>
  <c r="M3" i="3"/>
  <c r="C3" i="3"/>
  <c r="C2" i="3"/>
  <c r="AI2" i="3" s="1"/>
  <c r="M6" i="14" l="1"/>
  <c r="O111" i="14"/>
  <c r="AF36" i="3"/>
  <c r="AM45" i="3"/>
  <c r="I39" i="3"/>
  <c r="N7" i="14"/>
  <c r="O8" i="14"/>
  <c r="M10" i="14"/>
  <c r="N11" i="14"/>
  <c r="O12" i="14"/>
  <c r="N14" i="14"/>
  <c r="O15" i="14"/>
  <c r="N17" i="14"/>
  <c r="M19" i="14"/>
  <c r="N20" i="14"/>
  <c r="O21" i="14"/>
  <c r="N28" i="14"/>
  <c r="O29" i="14"/>
  <c r="M32" i="14"/>
  <c r="N33" i="14"/>
  <c r="O34" i="14"/>
  <c r="M36" i="14"/>
  <c r="N37" i="14"/>
  <c r="O38" i="14"/>
  <c r="M40" i="14"/>
  <c r="O41" i="14"/>
  <c r="M43" i="14"/>
  <c r="N44" i="14"/>
  <c r="O46" i="14"/>
  <c r="M48" i="14"/>
  <c r="N49" i="14"/>
  <c r="O50" i="14"/>
  <c r="O52" i="14"/>
  <c r="M54" i="14"/>
  <c r="F51" i="4"/>
  <c r="N55" i="14"/>
  <c r="Q58" i="3"/>
  <c r="Q54" i="3" s="1"/>
  <c r="O56" i="14"/>
  <c r="M58" i="14"/>
  <c r="N59" i="14"/>
  <c r="N74" i="14"/>
  <c r="O75" i="14"/>
  <c r="M77" i="14"/>
  <c r="N78" i="14"/>
  <c r="O79" i="14"/>
  <c r="F82" i="4"/>
  <c r="M86" i="14"/>
  <c r="N87" i="14"/>
  <c r="O88" i="14"/>
  <c r="M90" i="14"/>
  <c r="N91" i="14"/>
  <c r="O92" i="14"/>
  <c r="E111" i="4"/>
  <c r="M102" i="14"/>
  <c r="N103" i="14"/>
  <c r="O104" i="14"/>
  <c r="M106" i="14"/>
  <c r="N107" i="14"/>
  <c r="O108" i="14"/>
  <c r="M115" i="14"/>
  <c r="N116" i="14"/>
  <c r="O117" i="14"/>
  <c r="M119" i="14"/>
  <c r="N128" i="14"/>
  <c r="G127" i="4"/>
  <c r="O129" i="14"/>
  <c r="M133" i="14"/>
  <c r="N134" i="14"/>
  <c r="O135" i="14"/>
  <c r="M137" i="14"/>
  <c r="N140" i="14"/>
  <c r="G139" i="4"/>
  <c r="O141" i="14"/>
  <c r="AF30" i="3"/>
  <c r="AF12" i="3"/>
  <c r="Y13" i="3"/>
  <c r="AE13" i="3"/>
  <c r="AC39" i="3"/>
  <c r="AM19" i="3"/>
  <c r="AM9" i="3" s="1"/>
  <c r="AC40" i="3"/>
  <c r="AE22" i="3"/>
  <c r="AF44" i="3"/>
  <c r="AC48" i="3"/>
  <c r="AL43" i="3" s="1"/>
  <c r="AL40" i="3" s="1"/>
  <c r="AF49" i="3"/>
  <c r="O7" i="14"/>
  <c r="M9" i="14"/>
  <c r="N10" i="14"/>
  <c r="O11" i="14"/>
  <c r="M13" i="14"/>
  <c r="O14" i="14"/>
  <c r="E14" i="4"/>
  <c r="M16" i="14"/>
  <c r="M18" i="14"/>
  <c r="N19" i="14"/>
  <c r="O20" i="14"/>
  <c r="M22" i="14"/>
  <c r="N27" i="14"/>
  <c r="O28" i="14"/>
  <c r="E27" i="4"/>
  <c r="M30" i="14"/>
  <c r="N32" i="14"/>
  <c r="O33" i="14"/>
  <c r="M35" i="14"/>
  <c r="N36" i="14"/>
  <c r="Q40" i="3"/>
  <c r="O37" i="14"/>
  <c r="AL31" i="3"/>
  <c r="M39" i="14"/>
  <c r="AM32" i="3"/>
  <c r="N40" i="14"/>
  <c r="M42" i="14"/>
  <c r="N43" i="14"/>
  <c r="O44" i="14"/>
  <c r="M47" i="14"/>
  <c r="N48" i="14"/>
  <c r="O49" i="14"/>
  <c r="O51" i="14"/>
  <c r="M53" i="14"/>
  <c r="N54" i="14"/>
  <c r="O55" i="14"/>
  <c r="M57" i="14"/>
  <c r="F58" i="4"/>
  <c r="O59" i="14"/>
  <c r="G82" i="4"/>
  <c r="O74" i="14"/>
  <c r="E82" i="4"/>
  <c r="M76" i="14"/>
  <c r="N77" i="14"/>
  <c r="O78" i="14"/>
  <c r="M80" i="14"/>
  <c r="E95" i="4"/>
  <c r="M85" i="14"/>
  <c r="N86" i="14"/>
  <c r="O87" i="14"/>
  <c r="M89" i="14"/>
  <c r="N90" i="14"/>
  <c r="O91" i="14"/>
  <c r="M93" i="14"/>
  <c r="N102" i="14"/>
  <c r="O103" i="14"/>
  <c r="M105" i="14"/>
  <c r="N106" i="14"/>
  <c r="O107" i="14"/>
  <c r="M109" i="14"/>
  <c r="M114" i="14"/>
  <c r="N115" i="14"/>
  <c r="O116" i="14"/>
  <c r="M118" i="14"/>
  <c r="N119" i="14"/>
  <c r="O128" i="14"/>
  <c r="M130" i="14"/>
  <c r="N133" i="14"/>
  <c r="O134" i="14"/>
  <c r="M136" i="14"/>
  <c r="N137" i="14"/>
  <c r="O140" i="14"/>
  <c r="AF29" i="3"/>
  <c r="AE9" i="3"/>
  <c r="AE10" i="3"/>
  <c r="AC31" i="3"/>
  <c r="AF32" i="3"/>
  <c r="AC33" i="3"/>
  <c r="AF13" i="3"/>
  <c r="AC34" i="3"/>
  <c r="AF14" i="3"/>
  <c r="AC36" i="3"/>
  <c r="AC54" i="3"/>
  <c r="AC55" i="3"/>
  <c r="M8" i="14"/>
  <c r="N9" i="14"/>
  <c r="O10" i="14"/>
  <c r="M12" i="14"/>
  <c r="N13" i="14"/>
  <c r="M15" i="14"/>
  <c r="N16" i="14"/>
  <c r="N18" i="14"/>
  <c r="G17" i="4"/>
  <c r="O19" i="14"/>
  <c r="E17" i="4"/>
  <c r="M21" i="14"/>
  <c r="N22" i="14"/>
  <c r="G27" i="4"/>
  <c r="M29" i="14"/>
  <c r="N30" i="14"/>
  <c r="O32" i="14"/>
  <c r="M34" i="14"/>
  <c r="N35" i="14"/>
  <c r="O36" i="14"/>
  <c r="M38" i="14"/>
  <c r="N39" i="14"/>
  <c r="O40" i="14"/>
  <c r="N42" i="14"/>
  <c r="O43" i="14"/>
  <c r="M46" i="14"/>
  <c r="N47" i="14"/>
  <c r="O48" i="14"/>
  <c r="M50" i="14"/>
  <c r="M52" i="14"/>
  <c r="N53" i="14"/>
  <c r="O54" i="14"/>
  <c r="M56" i="14"/>
  <c r="N57" i="14"/>
  <c r="O58" i="14"/>
  <c r="M75" i="14"/>
  <c r="N76" i="14"/>
  <c r="O77" i="14"/>
  <c r="M79" i="14"/>
  <c r="N80" i="14"/>
  <c r="F95" i="4"/>
  <c r="N85" i="14"/>
  <c r="G95" i="4"/>
  <c r="O86" i="14"/>
  <c r="M88" i="14"/>
  <c r="N89" i="14"/>
  <c r="O90" i="14"/>
  <c r="M92" i="14"/>
  <c r="N93" i="14"/>
  <c r="O102" i="14"/>
  <c r="M104" i="14"/>
  <c r="N105" i="14"/>
  <c r="O106" i="14"/>
  <c r="M108" i="14"/>
  <c r="N109" i="14"/>
  <c r="N114" i="14"/>
  <c r="O115" i="14"/>
  <c r="M117" i="14"/>
  <c r="N118" i="14"/>
  <c r="O119" i="14"/>
  <c r="M129" i="14"/>
  <c r="N130" i="14"/>
  <c r="O133" i="14"/>
  <c r="M135" i="14"/>
  <c r="N136" i="14"/>
  <c r="O137" i="14"/>
  <c r="M141" i="14"/>
  <c r="Q8" i="3"/>
  <c r="AD13" i="3"/>
  <c r="AL19" i="3"/>
  <c r="AE24" i="3"/>
  <c r="AE48" i="3"/>
  <c r="AC49" i="3"/>
  <c r="M7" i="14"/>
  <c r="F6" i="4"/>
  <c r="N8" i="14"/>
  <c r="G6" i="4"/>
  <c r="O9" i="14"/>
  <c r="M11" i="14"/>
  <c r="N12" i="14"/>
  <c r="O13" i="14"/>
  <c r="N15" i="14"/>
  <c r="O16" i="14"/>
  <c r="O18" i="14"/>
  <c r="M20" i="14"/>
  <c r="N21" i="14"/>
  <c r="O22" i="14"/>
  <c r="M28" i="14"/>
  <c r="N29" i="14"/>
  <c r="O30" i="14"/>
  <c r="M33" i="14"/>
  <c r="N34" i="14"/>
  <c r="O35" i="14"/>
  <c r="M37" i="14"/>
  <c r="N38" i="14"/>
  <c r="O39" i="14"/>
  <c r="F41" i="4"/>
  <c r="O42" i="14"/>
  <c r="M44" i="14"/>
  <c r="F45" i="4"/>
  <c r="N46" i="14"/>
  <c r="G45" i="4"/>
  <c r="O47" i="14"/>
  <c r="M49" i="14"/>
  <c r="N50" i="14"/>
  <c r="N52" i="14"/>
  <c r="O53" i="14"/>
  <c r="M55" i="14"/>
  <c r="N56" i="14"/>
  <c r="O57" i="14"/>
  <c r="M59" i="14"/>
  <c r="M74" i="14"/>
  <c r="N75" i="14"/>
  <c r="O76" i="14"/>
  <c r="M78" i="14"/>
  <c r="N79" i="14"/>
  <c r="O80" i="14"/>
  <c r="O85" i="14"/>
  <c r="M87" i="14"/>
  <c r="N88" i="14"/>
  <c r="O89" i="14"/>
  <c r="M91" i="14"/>
  <c r="N92" i="14"/>
  <c r="O93" i="14"/>
  <c r="M103" i="14"/>
  <c r="N104" i="14"/>
  <c r="O105" i="14"/>
  <c r="M107" i="14"/>
  <c r="N108" i="14"/>
  <c r="O109" i="14"/>
  <c r="G121" i="4"/>
  <c r="O114" i="14"/>
  <c r="H23" i="3"/>
  <c r="AC41" i="3" s="1"/>
  <c r="M116" i="14"/>
  <c r="N117" i="14"/>
  <c r="O118" i="14"/>
  <c r="E127" i="4"/>
  <c r="M128" i="14"/>
  <c r="F127" i="4"/>
  <c r="N129" i="14"/>
  <c r="O130" i="14"/>
  <c r="E132" i="4"/>
  <c r="M134" i="14"/>
  <c r="N135" i="14"/>
  <c r="G132" i="4"/>
  <c r="O136" i="14"/>
  <c r="M140" i="14"/>
  <c r="N141" i="14"/>
  <c r="T2" i="3"/>
  <c r="M2" i="3"/>
  <c r="U23" i="3"/>
  <c r="Y7" i="3"/>
  <c r="V23" i="3"/>
  <c r="AC52" i="3"/>
  <c r="AF9" i="3"/>
  <c r="AE42" i="3"/>
  <c r="I48" i="3"/>
  <c r="F139" i="4"/>
  <c r="O8" i="3"/>
  <c r="AF8" i="3"/>
  <c r="AF10" i="3"/>
  <c r="Y14" i="3"/>
  <c r="AF35" i="3"/>
  <c r="AD18" i="3"/>
  <c r="Y20" i="3"/>
  <c r="AF39" i="3"/>
  <c r="J28" i="3"/>
  <c r="AE21" i="3"/>
  <c r="AE31" i="3"/>
  <c r="AD31" i="3"/>
  <c r="D17" i="3"/>
  <c r="J18" i="3"/>
  <c r="AE39" i="3"/>
  <c r="AD39" i="3"/>
  <c r="AF48" i="3"/>
  <c r="AM43" i="3" s="1"/>
  <c r="AM40" i="3" s="1"/>
  <c r="J34" i="3"/>
  <c r="Y8" i="3"/>
  <c r="AF31" i="3"/>
  <c r="E17" i="3"/>
  <c r="AL45" i="3"/>
  <c r="AF20" i="3"/>
  <c r="AD40" i="3"/>
  <c r="AB2" i="3"/>
  <c r="P8" i="3"/>
  <c r="AC8" i="3"/>
  <c r="AD29" i="3"/>
  <c r="AC30" i="3"/>
  <c r="AC32" i="3"/>
  <c r="W12" i="3"/>
  <c r="W23" i="3" s="1"/>
  <c r="AE12" i="3"/>
  <c r="AD33" i="3"/>
  <c r="AD36" i="3"/>
  <c r="F17" i="3"/>
  <c r="AE7" i="3" s="1"/>
  <c r="AE17" i="3"/>
  <c r="H18" i="3"/>
  <c r="AE18" i="3"/>
  <c r="AC20" i="3"/>
  <c r="AL46" i="3" s="1"/>
  <c r="AF21" i="3"/>
  <c r="AF40" i="3"/>
  <c r="AC22" i="3"/>
  <c r="AE41" i="3"/>
  <c r="AD41" i="3"/>
  <c r="AC42" i="3"/>
  <c r="AD25" i="3"/>
  <c r="AD23" i="3"/>
  <c r="AC23" i="3"/>
  <c r="AE44" i="3"/>
  <c r="AD44" i="3"/>
  <c r="U27" i="3"/>
  <c r="AE29" i="3"/>
  <c r="AE36" i="3"/>
  <c r="AD52" i="3"/>
  <c r="AL65" i="3"/>
  <c r="G123" i="4"/>
  <c r="E121" i="4"/>
  <c r="Y32" i="3"/>
  <c r="V30" i="3"/>
  <c r="AE35" i="3"/>
  <c r="E139" i="4"/>
  <c r="H47" i="3"/>
  <c r="AE30" i="3"/>
  <c r="AD30" i="3"/>
  <c r="AE32" i="3"/>
  <c r="AE34" i="3"/>
  <c r="AD34" i="3"/>
  <c r="AC35" i="3"/>
  <c r="AF17" i="3"/>
  <c r="I18" i="3"/>
  <c r="E30" i="3"/>
  <c r="AD16" i="3" s="1"/>
  <c r="H28" i="3"/>
  <c r="AE43" i="3"/>
  <c r="I28" i="3"/>
  <c r="H34" i="3"/>
  <c r="AC50" i="3"/>
  <c r="U28" i="3"/>
  <c r="Y28" i="3" s="1"/>
  <c r="AC53" i="3"/>
  <c r="W31" i="3"/>
  <c r="J39" i="3"/>
  <c r="AE52" i="3" s="1"/>
  <c r="AF56" i="3"/>
  <c r="AC61" i="3"/>
  <c r="X39" i="3"/>
  <c r="Y39" i="3" s="1"/>
  <c r="AD54" i="3"/>
  <c r="F31" i="4"/>
  <c r="G31" i="4"/>
  <c r="Q36" i="3"/>
  <c r="Q34" i="3" s="1"/>
  <c r="E31" i="4"/>
  <c r="I34" i="3"/>
  <c r="AE49" i="3"/>
  <c r="AE50" i="3"/>
  <c r="AE53" i="3"/>
  <c r="AE54" i="3"/>
  <c r="AE55" i="3"/>
  <c r="AD55" i="3"/>
  <c r="AD43" i="3"/>
  <c r="AF61" i="3"/>
  <c r="AD49" i="3"/>
  <c r="AE57" i="3"/>
  <c r="F24" i="4"/>
  <c r="E45" i="4"/>
  <c r="F111" i="4"/>
  <c r="AC56" i="3"/>
  <c r="AC57" i="3"/>
  <c r="E143" i="4"/>
  <c r="AE56" i="3"/>
  <c r="AD56" i="3"/>
  <c r="AE60" i="3"/>
  <c r="AD50" i="3"/>
  <c r="AD53" i="3"/>
  <c r="E24" i="4"/>
  <c r="E41" i="4"/>
  <c r="E51" i="4"/>
  <c r="F97" i="4"/>
  <c r="F121" i="4"/>
  <c r="F132" i="4"/>
  <c r="Q62" i="1"/>
  <c r="P62" i="1"/>
  <c r="Q25" i="1"/>
  <c r="M24" i="14" l="1"/>
  <c r="M132" i="14"/>
  <c r="M127" i="14"/>
  <c r="M17" i="14"/>
  <c r="AL18" i="3"/>
  <c r="M82" i="14"/>
  <c r="M27" i="14"/>
  <c r="AM36" i="3"/>
  <c r="N51" i="14"/>
  <c r="AL35" i="3"/>
  <c r="M45" i="14"/>
  <c r="O31" i="14"/>
  <c r="N132" i="14"/>
  <c r="M51" i="14"/>
  <c r="N24" i="14"/>
  <c r="F61" i="4"/>
  <c r="F63" i="4" s="1"/>
  <c r="N31" i="14"/>
  <c r="AM46" i="3"/>
  <c r="AM44" i="3" s="1"/>
  <c r="N139" i="14"/>
  <c r="N127" i="14"/>
  <c r="N6" i="14"/>
  <c r="M41" i="14"/>
  <c r="M143" i="14"/>
  <c r="E61" i="4"/>
  <c r="M31" i="14"/>
  <c r="M139" i="14"/>
  <c r="E123" i="4"/>
  <c r="M121" i="14"/>
  <c r="AF28" i="3"/>
  <c r="O121" i="14"/>
  <c r="N45" i="14"/>
  <c r="O6" i="14"/>
  <c r="G24" i="4"/>
  <c r="N95" i="14"/>
  <c r="N58" i="14"/>
  <c r="O139" i="14"/>
  <c r="M111" i="14"/>
  <c r="F123" i="4"/>
  <c r="N121" i="14"/>
  <c r="N111" i="14"/>
  <c r="N97" i="14"/>
  <c r="G61" i="4"/>
  <c r="AL36" i="3"/>
  <c r="O123" i="14"/>
  <c r="AM48" i="3"/>
  <c r="AD7" i="3"/>
  <c r="G143" i="4"/>
  <c r="O132" i="14"/>
  <c r="Q47" i="3"/>
  <c r="Q44" i="3" s="1"/>
  <c r="Q64" i="3" s="1"/>
  <c r="Q66" i="3" s="1"/>
  <c r="Q69" i="3" s="1"/>
  <c r="O45" i="14"/>
  <c r="N41" i="14"/>
  <c r="G97" i="4"/>
  <c r="O95" i="14"/>
  <c r="O27" i="14"/>
  <c r="O17" i="14"/>
  <c r="Q19" i="3"/>
  <c r="Q17" i="3" s="1"/>
  <c r="Q27" i="3" s="1"/>
  <c r="E97" i="4"/>
  <c r="M95" i="14"/>
  <c r="O82" i="14"/>
  <c r="M14" i="14"/>
  <c r="O127" i="14"/>
  <c r="N82" i="14"/>
  <c r="AL34" i="3"/>
  <c r="E148" i="4"/>
  <c r="AD47" i="3"/>
  <c r="AE47" i="3"/>
  <c r="U42" i="3"/>
  <c r="AM24" i="3"/>
  <c r="H30" i="3"/>
  <c r="AC38" i="3"/>
  <c r="AC60" i="3"/>
  <c r="H46" i="3"/>
  <c r="X38" i="3"/>
  <c r="V42" i="3"/>
  <c r="F143" i="4"/>
  <c r="E63" i="4"/>
  <c r="G145" i="4"/>
  <c r="J50" i="3"/>
  <c r="AF52" i="3"/>
  <c r="AE38" i="3"/>
  <c r="AD38" i="3"/>
  <c r="I30" i="3"/>
  <c r="AC28" i="3"/>
  <c r="AL44" i="3"/>
  <c r="AL48" i="3" s="1"/>
  <c r="AD61" i="3"/>
  <c r="I46" i="3"/>
  <c r="AE61" i="3"/>
  <c r="X21" i="3"/>
  <c r="D32" i="3"/>
  <c r="AC47" i="3"/>
  <c r="Y27" i="3"/>
  <c r="U25" i="3"/>
  <c r="Y25" i="3" s="1"/>
  <c r="AF47" i="3"/>
  <c r="E32" i="3"/>
  <c r="AF16" i="3"/>
  <c r="AE16" i="3"/>
  <c r="AC16" i="3"/>
  <c r="F32" i="3"/>
  <c r="AD60" i="3"/>
  <c r="AL27" i="3"/>
  <c r="Y31" i="3"/>
  <c r="W30" i="3"/>
  <c r="W41" i="3" s="1"/>
  <c r="AE28" i="3"/>
  <c r="AD28" i="3"/>
  <c r="AC7" i="3"/>
  <c r="AF7" i="3"/>
  <c r="AF38" i="3"/>
  <c r="J30" i="3"/>
  <c r="AF27" i="3" s="1"/>
  <c r="O17" i="3"/>
  <c r="O27" i="3" s="1"/>
  <c r="AL17" i="3"/>
  <c r="AM60" i="3"/>
  <c r="AM56" i="3" s="1"/>
  <c r="Y12" i="3"/>
  <c r="H50" i="3"/>
  <c r="V41" i="3"/>
  <c r="U41" i="3"/>
  <c r="M4" i="1"/>
  <c r="M3" i="1"/>
  <c r="C3" i="1"/>
  <c r="C2" i="1"/>
  <c r="AI2" i="1" s="1"/>
  <c r="G141" i="2"/>
  <c r="F141" i="2"/>
  <c r="E141" i="2"/>
  <c r="G140" i="2"/>
  <c r="F140" i="2"/>
  <c r="E140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0" i="2"/>
  <c r="F130" i="2"/>
  <c r="E130" i="2"/>
  <c r="G129" i="2"/>
  <c r="F129" i="2"/>
  <c r="E129" i="2"/>
  <c r="E127" i="2" s="1"/>
  <c r="G128" i="2"/>
  <c r="F128" i="2"/>
  <c r="E128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59" i="2"/>
  <c r="F59" i="2"/>
  <c r="F58" i="2" s="1"/>
  <c r="E59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P55" i="1" s="1"/>
  <c r="E52" i="2"/>
  <c r="O55" i="1" s="1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4" i="2"/>
  <c r="F44" i="2"/>
  <c r="E44" i="2"/>
  <c r="G43" i="2"/>
  <c r="F43" i="2"/>
  <c r="E43" i="2"/>
  <c r="G42" i="2"/>
  <c r="F42" i="2"/>
  <c r="E42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0" i="2"/>
  <c r="F30" i="2"/>
  <c r="E30" i="2"/>
  <c r="G29" i="2"/>
  <c r="F29" i="2"/>
  <c r="E29" i="2"/>
  <c r="G28" i="2"/>
  <c r="F28" i="2"/>
  <c r="E28" i="2"/>
  <c r="E27" i="2" s="1"/>
  <c r="G22" i="2"/>
  <c r="F22" i="2"/>
  <c r="P25" i="1" s="1"/>
  <c r="E22" i="2"/>
  <c r="O25" i="1" s="1"/>
  <c r="G21" i="2"/>
  <c r="F21" i="2"/>
  <c r="E21" i="2"/>
  <c r="G20" i="2"/>
  <c r="F20" i="2"/>
  <c r="E20" i="2"/>
  <c r="G19" i="2"/>
  <c r="F19" i="2"/>
  <c r="E19" i="2"/>
  <c r="G18" i="2"/>
  <c r="F18" i="2"/>
  <c r="E18" i="2"/>
  <c r="G16" i="2"/>
  <c r="F16" i="2"/>
  <c r="P19" i="1" s="1"/>
  <c r="E16" i="2"/>
  <c r="O19" i="1" s="1"/>
  <c r="G15" i="2"/>
  <c r="F15" i="2"/>
  <c r="E15" i="2"/>
  <c r="O18" i="1" s="1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I7" i="14" s="1"/>
  <c r="AU143" i="2"/>
  <c r="AU139" i="2"/>
  <c r="AT139" i="2"/>
  <c r="AS139" i="2"/>
  <c r="AU132" i="2"/>
  <c r="AT132" i="2"/>
  <c r="AS132" i="2"/>
  <c r="AU127" i="2"/>
  <c r="AT127" i="2"/>
  <c r="AS127" i="2"/>
  <c r="AU121" i="2"/>
  <c r="AT121" i="2"/>
  <c r="AS121" i="2"/>
  <c r="AU111" i="2"/>
  <c r="AT111" i="2"/>
  <c r="AS111" i="2"/>
  <c r="AU95" i="2"/>
  <c r="AT95" i="2"/>
  <c r="AT97" i="2" s="1"/>
  <c r="AS95" i="2"/>
  <c r="AU82" i="2"/>
  <c r="AT82" i="2"/>
  <c r="AS82" i="2"/>
  <c r="AS69" i="2"/>
  <c r="AU58" i="2"/>
  <c r="AT58" i="2"/>
  <c r="AS58" i="2"/>
  <c r="AU51" i="2"/>
  <c r="AT51" i="2"/>
  <c r="AS51" i="2"/>
  <c r="AU45" i="2"/>
  <c r="AT45" i="2"/>
  <c r="AS45" i="2"/>
  <c r="AU41" i="2"/>
  <c r="AT41" i="2"/>
  <c r="AS41" i="2"/>
  <c r="AU31" i="2"/>
  <c r="AT31" i="2"/>
  <c r="AS31" i="2"/>
  <c r="AU27" i="2"/>
  <c r="AT27" i="2"/>
  <c r="AS27" i="2"/>
  <c r="AU17" i="2"/>
  <c r="AT17" i="2"/>
  <c r="AS17" i="2"/>
  <c r="AU14" i="2"/>
  <c r="AT14" i="2"/>
  <c r="AS14" i="2"/>
  <c r="AU6" i="2"/>
  <c r="AT6" i="2"/>
  <c r="AT24" i="2" s="1"/>
  <c r="AS6" i="2"/>
  <c r="AQ139" i="2"/>
  <c r="AP139" i="2"/>
  <c r="AO139" i="2"/>
  <c r="AQ132" i="2"/>
  <c r="AP132" i="2"/>
  <c r="AO132" i="2"/>
  <c r="AQ127" i="2"/>
  <c r="AQ143" i="2" s="1"/>
  <c r="AP127" i="2"/>
  <c r="AO127" i="2"/>
  <c r="AQ121" i="2"/>
  <c r="AQ123" i="2" s="1"/>
  <c r="AP121" i="2"/>
  <c r="AO121" i="2"/>
  <c r="AQ111" i="2"/>
  <c r="AP111" i="2"/>
  <c r="AO111" i="2"/>
  <c r="AQ95" i="2"/>
  <c r="AQ97" i="2" s="1"/>
  <c r="AP95" i="2"/>
  <c r="AO95" i="2"/>
  <c r="AO97" i="2" s="1"/>
  <c r="AQ82" i="2"/>
  <c r="AP82" i="2"/>
  <c r="AO82" i="2"/>
  <c r="AO69" i="2"/>
  <c r="AQ58" i="2"/>
  <c r="AP58" i="2"/>
  <c r="AO58" i="2"/>
  <c r="AQ51" i="2"/>
  <c r="AP51" i="2"/>
  <c r="AO51" i="2"/>
  <c r="AQ45" i="2"/>
  <c r="AP45" i="2"/>
  <c r="AO45" i="2"/>
  <c r="AQ41" i="2"/>
  <c r="AP41" i="2"/>
  <c r="AO41" i="2"/>
  <c r="AQ31" i="2"/>
  <c r="AP31" i="2"/>
  <c r="AO31" i="2"/>
  <c r="AQ27" i="2"/>
  <c r="AP27" i="2"/>
  <c r="AO27" i="2"/>
  <c r="AQ17" i="2"/>
  <c r="AP17" i="2"/>
  <c r="AO17" i="2"/>
  <c r="AQ14" i="2"/>
  <c r="AP14" i="2"/>
  <c r="AO14" i="2"/>
  <c r="AQ6" i="2"/>
  <c r="AP6" i="2"/>
  <c r="AO6" i="2"/>
  <c r="AM139" i="2"/>
  <c r="AL139" i="2"/>
  <c r="AK139" i="2"/>
  <c r="AM132" i="2"/>
  <c r="AL132" i="2"/>
  <c r="AL143" i="2" s="1"/>
  <c r="AK132" i="2"/>
  <c r="AM127" i="2"/>
  <c r="AL127" i="2"/>
  <c r="AK127" i="2"/>
  <c r="AM121" i="2"/>
  <c r="AL121" i="2"/>
  <c r="AK121" i="2"/>
  <c r="AK123" i="2" s="1"/>
  <c r="AM111" i="2"/>
  <c r="AL111" i="2"/>
  <c r="AK111" i="2"/>
  <c r="AM95" i="2"/>
  <c r="AL95" i="2"/>
  <c r="AL97" i="2" s="1"/>
  <c r="AK95" i="2"/>
  <c r="AM82" i="2"/>
  <c r="AL82" i="2"/>
  <c r="AK82" i="2"/>
  <c r="AK69" i="2"/>
  <c r="AM58" i="2"/>
  <c r="AL58" i="2"/>
  <c r="AK58" i="2"/>
  <c r="AM51" i="2"/>
  <c r="AL51" i="2"/>
  <c r="AK51" i="2"/>
  <c r="AM45" i="2"/>
  <c r="AL45" i="2"/>
  <c r="AK45" i="2"/>
  <c r="AM41" i="2"/>
  <c r="AL41" i="2"/>
  <c r="AK41" i="2"/>
  <c r="AM31" i="2"/>
  <c r="AL31" i="2"/>
  <c r="AK31" i="2"/>
  <c r="AM27" i="2"/>
  <c r="AL27" i="2"/>
  <c r="AK27" i="2"/>
  <c r="AM17" i="2"/>
  <c r="AL17" i="2"/>
  <c r="AK17" i="2"/>
  <c r="AM14" i="2"/>
  <c r="AL14" i="2"/>
  <c r="AK14" i="2"/>
  <c r="AM6" i="2"/>
  <c r="AL6" i="2"/>
  <c r="AK6" i="2"/>
  <c r="AI139" i="2"/>
  <c r="AH139" i="2"/>
  <c r="AG139" i="2"/>
  <c r="AI132" i="2"/>
  <c r="AH132" i="2"/>
  <c r="AG132" i="2"/>
  <c r="AI127" i="2"/>
  <c r="AH127" i="2"/>
  <c r="AG127" i="2"/>
  <c r="AI123" i="2"/>
  <c r="AI121" i="2"/>
  <c r="AH121" i="2"/>
  <c r="AG121" i="2"/>
  <c r="AI111" i="2"/>
  <c r="AH111" i="2"/>
  <c r="AG111" i="2"/>
  <c r="AI95" i="2"/>
  <c r="AH95" i="2"/>
  <c r="AG95" i="2"/>
  <c r="AI82" i="2"/>
  <c r="AH82" i="2"/>
  <c r="AG82" i="2"/>
  <c r="AG69" i="2"/>
  <c r="AI58" i="2"/>
  <c r="AH58" i="2"/>
  <c r="AG58" i="2"/>
  <c r="AI51" i="2"/>
  <c r="AH51" i="2"/>
  <c r="AG51" i="2"/>
  <c r="AI45" i="2"/>
  <c r="AH45" i="2"/>
  <c r="AG45" i="2"/>
  <c r="AI41" i="2"/>
  <c r="AH41" i="2"/>
  <c r="AG41" i="2"/>
  <c r="AI31" i="2"/>
  <c r="AH31" i="2"/>
  <c r="AG31" i="2"/>
  <c r="AI27" i="2"/>
  <c r="AH27" i="2"/>
  <c r="AG27" i="2"/>
  <c r="AI17" i="2"/>
  <c r="AH17" i="2"/>
  <c r="AG17" i="2"/>
  <c r="AI14" i="2"/>
  <c r="AH14" i="2"/>
  <c r="AG14" i="2"/>
  <c r="AI6" i="2"/>
  <c r="AH6" i="2"/>
  <c r="AG6" i="2"/>
  <c r="AE139" i="2"/>
  <c r="AD139" i="2"/>
  <c r="AC139" i="2"/>
  <c r="AE132" i="2"/>
  <c r="AD132" i="2"/>
  <c r="AC132" i="2"/>
  <c r="AE127" i="2"/>
  <c r="AD127" i="2"/>
  <c r="AC127" i="2"/>
  <c r="AE121" i="2"/>
  <c r="AE123" i="2" s="1"/>
  <c r="AD121" i="2"/>
  <c r="AC121" i="2"/>
  <c r="AE111" i="2"/>
  <c r="AD111" i="2"/>
  <c r="AC111" i="2"/>
  <c r="AE95" i="2"/>
  <c r="AD95" i="2"/>
  <c r="AC95" i="2"/>
  <c r="AE82" i="2"/>
  <c r="AD82" i="2"/>
  <c r="AC82" i="2"/>
  <c r="AC69" i="2"/>
  <c r="AE58" i="2"/>
  <c r="AD58" i="2"/>
  <c r="AC58" i="2"/>
  <c r="AE51" i="2"/>
  <c r="AD51" i="2"/>
  <c r="AC51" i="2"/>
  <c r="AE45" i="2"/>
  <c r="AD45" i="2"/>
  <c r="AC45" i="2"/>
  <c r="AE41" i="2"/>
  <c r="AD41" i="2"/>
  <c r="AC41" i="2"/>
  <c r="AE31" i="2"/>
  <c r="AD31" i="2"/>
  <c r="AC31" i="2"/>
  <c r="AE27" i="2"/>
  <c r="AD27" i="2"/>
  <c r="AC27" i="2"/>
  <c r="AE17" i="2"/>
  <c r="AD17" i="2"/>
  <c r="AC17" i="2"/>
  <c r="AE14" i="2"/>
  <c r="AD14" i="2"/>
  <c r="AC14" i="2"/>
  <c r="AE6" i="2"/>
  <c r="AD6" i="2"/>
  <c r="AC6" i="2"/>
  <c r="B67" i="2"/>
  <c r="G132" i="2"/>
  <c r="G58" i="2"/>
  <c r="AL9" i="3" l="1"/>
  <c r="E82" i="2"/>
  <c r="AC24" i="2"/>
  <c r="AM143" i="2"/>
  <c r="AU61" i="2"/>
  <c r="AH97" i="2"/>
  <c r="AH24" i="2"/>
  <c r="AI97" i="2"/>
  <c r="AK97" i="2"/>
  <c r="AM123" i="2"/>
  <c r="AD24" i="2"/>
  <c r="AO61" i="2"/>
  <c r="AC143" i="2"/>
  <c r="AK24" i="2"/>
  <c r="AI61" i="2"/>
  <c r="AI143" i="2"/>
  <c r="AI145" i="2" s="1"/>
  <c r="AP97" i="2"/>
  <c r="AS97" i="2"/>
  <c r="E14" i="2"/>
  <c r="I14" i="14" s="1"/>
  <c r="AG24" i="2"/>
  <c r="AL61" i="2"/>
  <c r="AL24" i="2"/>
  <c r="AO24" i="2"/>
  <c r="AO63" i="2" s="1"/>
  <c r="AO147" i="2" s="1"/>
  <c r="AU123" i="2"/>
  <c r="G17" i="2"/>
  <c r="AE143" i="2"/>
  <c r="AE145" i="2" s="1"/>
  <c r="AG143" i="2"/>
  <c r="AP24" i="2"/>
  <c r="AP143" i="2"/>
  <c r="AS24" i="2"/>
  <c r="AI148" i="2"/>
  <c r="AQ148" i="2"/>
  <c r="AQ145" i="2"/>
  <c r="AU145" i="2"/>
  <c r="AD97" i="2"/>
  <c r="AD143" i="2"/>
  <c r="AI24" i="2"/>
  <c r="AK143" i="2"/>
  <c r="AK148" i="2" s="1"/>
  <c r="AD123" i="2"/>
  <c r="AH61" i="2"/>
  <c r="AL145" i="2"/>
  <c r="AQ24" i="2"/>
  <c r="AS143" i="2"/>
  <c r="F14" i="2"/>
  <c r="E95" i="2"/>
  <c r="E111" i="2"/>
  <c r="E121" i="2"/>
  <c r="I121" i="14" s="1"/>
  <c r="AC61" i="2"/>
  <c r="AK61" i="2"/>
  <c r="AK63" i="2" s="1"/>
  <c r="AK147" i="2" s="1"/>
  <c r="AL123" i="2"/>
  <c r="AL148" i="2" s="1"/>
  <c r="AP61" i="2"/>
  <c r="AS123" i="2"/>
  <c r="AT143" i="2"/>
  <c r="AC97" i="2"/>
  <c r="AQ61" i="2"/>
  <c r="AS61" i="2"/>
  <c r="AS63" i="2" s="1"/>
  <c r="AS147" i="2" s="1"/>
  <c r="AT123" i="2"/>
  <c r="AE97" i="2"/>
  <c r="AE148" i="2" s="1"/>
  <c r="AG123" i="2"/>
  <c r="AH143" i="2"/>
  <c r="AM24" i="2"/>
  <c r="AM97" i="2"/>
  <c r="AM148" i="2" s="1"/>
  <c r="AO143" i="2"/>
  <c r="AT61" i="2"/>
  <c r="AE24" i="2"/>
  <c r="AD61" i="2"/>
  <c r="AC123" i="2"/>
  <c r="AH123" i="2"/>
  <c r="AH148" i="2" s="1"/>
  <c r="AO123" i="2"/>
  <c r="AO148" i="2" s="1"/>
  <c r="AU24" i="2"/>
  <c r="AU97" i="2"/>
  <c r="AU148" i="2" s="1"/>
  <c r="G127" i="2"/>
  <c r="K127" i="14" s="1"/>
  <c r="F132" i="2"/>
  <c r="J132" i="14" s="1"/>
  <c r="AE61" i="2"/>
  <c r="AG63" i="2"/>
  <c r="AG147" i="2" s="1"/>
  <c r="AG61" i="2"/>
  <c r="AG97" i="2"/>
  <c r="AM61" i="2"/>
  <c r="AP123" i="2"/>
  <c r="AP148" i="2" s="1"/>
  <c r="T4" i="1"/>
  <c r="AI4" i="1" s="1"/>
  <c r="AB4" i="1"/>
  <c r="F147" i="4"/>
  <c r="N63" i="14"/>
  <c r="N147" i="14" s="1"/>
  <c r="AL60" i="3"/>
  <c r="AL56" i="3" s="1"/>
  <c r="Y30" i="3"/>
  <c r="F145" i="4"/>
  <c r="N143" i="14"/>
  <c r="AM35" i="3"/>
  <c r="AM20" i="3" s="1"/>
  <c r="AM37" i="3" s="1"/>
  <c r="P64" i="3"/>
  <c r="P66" i="3" s="1"/>
  <c r="N123" i="14"/>
  <c r="O145" i="14"/>
  <c r="M97" i="14"/>
  <c r="O97" i="14"/>
  <c r="O148" i="14" s="1"/>
  <c r="O143" i="14"/>
  <c r="G63" i="4"/>
  <c r="O61" i="14"/>
  <c r="M123" i="14"/>
  <c r="E145" i="4"/>
  <c r="N61" i="14"/>
  <c r="E147" i="4"/>
  <c r="M63" i="14"/>
  <c r="M147" i="14" s="1"/>
  <c r="AC27" i="3"/>
  <c r="G148" i="4"/>
  <c r="O24" i="14"/>
  <c r="M61" i="14"/>
  <c r="F139" i="2"/>
  <c r="Q11" i="1"/>
  <c r="K9" i="14"/>
  <c r="G9" i="14" s="1"/>
  <c r="Q11" i="13" s="1"/>
  <c r="I27" i="14"/>
  <c r="I82" i="14"/>
  <c r="I127" i="14"/>
  <c r="P9" i="1"/>
  <c r="AM10" i="1" s="1"/>
  <c r="J7" i="14"/>
  <c r="F7" i="14" s="1"/>
  <c r="Q10" i="1"/>
  <c r="K8" i="14"/>
  <c r="G8" i="14" s="1"/>
  <c r="Q10" i="13" s="1"/>
  <c r="O12" i="1"/>
  <c r="AL13" i="1" s="1"/>
  <c r="I10" i="14"/>
  <c r="E10" i="14" s="1"/>
  <c r="O12" i="13" s="1"/>
  <c r="AL13" i="13" s="1"/>
  <c r="P13" i="1"/>
  <c r="AM14" i="1" s="1"/>
  <c r="J11" i="14"/>
  <c r="F11" i="14" s="1"/>
  <c r="P13" i="13" s="1"/>
  <c r="AM14" i="13" s="1"/>
  <c r="Q14" i="1"/>
  <c r="K12" i="14"/>
  <c r="G12" i="14" s="1"/>
  <c r="Q14" i="13" s="1"/>
  <c r="I15" i="14"/>
  <c r="E15" i="14" s="1"/>
  <c r="AM17" i="1"/>
  <c r="J16" i="14"/>
  <c r="F16" i="14" s="1"/>
  <c r="P19" i="13" s="1"/>
  <c r="K18" i="14"/>
  <c r="G18" i="14" s="1"/>
  <c r="I20" i="14"/>
  <c r="E20" i="14" s="1"/>
  <c r="J21" i="14"/>
  <c r="F21" i="14" s="1"/>
  <c r="Q24" i="1"/>
  <c r="K22" i="14"/>
  <c r="G22" i="14" s="1"/>
  <c r="Q24" i="13" s="1"/>
  <c r="O32" i="1"/>
  <c r="I29" i="14"/>
  <c r="E29" i="14" s="1"/>
  <c r="P33" i="1"/>
  <c r="J30" i="14"/>
  <c r="F30" i="14" s="1"/>
  <c r="Q35" i="1"/>
  <c r="K32" i="14"/>
  <c r="G32" i="14" s="1"/>
  <c r="I34" i="14"/>
  <c r="E34" i="14" s="1"/>
  <c r="AL26" i="13" s="1"/>
  <c r="J35" i="14"/>
  <c r="F35" i="14" s="1"/>
  <c r="Q39" i="1"/>
  <c r="K36" i="14"/>
  <c r="G36" i="14" s="1"/>
  <c r="Q39" i="13" s="1"/>
  <c r="I38" i="14"/>
  <c r="E38" i="14" s="1"/>
  <c r="AL30" i="13" s="1"/>
  <c r="J39" i="14"/>
  <c r="F39" i="14" s="1"/>
  <c r="AM31" i="13" s="1"/>
  <c r="Q43" i="1"/>
  <c r="K40" i="14"/>
  <c r="G40" i="14" s="1"/>
  <c r="Q43" i="13" s="1"/>
  <c r="AL33" i="1"/>
  <c r="I43" i="14"/>
  <c r="E43" i="14" s="1"/>
  <c r="AM34" i="1"/>
  <c r="J44" i="14"/>
  <c r="F44" i="14" s="1"/>
  <c r="AM34" i="13" s="1"/>
  <c r="K46" i="14"/>
  <c r="G46" i="14" s="1"/>
  <c r="I48" i="14"/>
  <c r="E48" i="14" s="1"/>
  <c r="J49" i="14"/>
  <c r="F49" i="14" s="1"/>
  <c r="Q52" i="1"/>
  <c r="K50" i="14"/>
  <c r="G50" i="14" s="1"/>
  <c r="Q52" i="13" s="1"/>
  <c r="I53" i="14"/>
  <c r="E53" i="14" s="1"/>
  <c r="J54" i="14"/>
  <c r="F54" i="14" s="1"/>
  <c r="Q57" i="1"/>
  <c r="K55" i="14"/>
  <c r="G55" i="14" s="1"/>
  <c r="Q57" i="13" s="1"/>
  <c r="I57" i="14"/>
  <c r="E57" i="14" s="1"/>
  <c r="J59" i="14"/>
  <c r="F59" i="14" s="1"/>
  <c r="F58" i="14" s="1"/>
  <c r="F9" i="1"/>
  <c r="AM65" i="1" s="1"/>
  <c r="K74" i="14"/>
  <c r="G74" i="14" s="1"/>
  <c r="D11" i="1"/>
  <c r="I76" i="14"/>
  <c r="E76" i="14" s="1"/>
  <c r="D11" i="13" s="1"/>
  <c r="E12" i="1"/>
  <c r="J77" i="14"/>
  <c r="F77" i="14" s="1"/>
  <c r="E12" i="13" s="1"/>
  <c r="F13" i="1"/>
  <c r="K78" i="14"/>
  <c r="G78" i="14" s="1"/>
  <c r="F13" i="13" s="1"/>
  <c r="D15" i="1"/>
  <c r="I80" i="14"/>
  <c r="E80" i="14" s="1"/>
  <c r="D15" i="13" s="1"/>
  <c r="E20" i="1"/>
  <c r="J85" i="14"/>
  <c r="F85" i="14" s="1"/>
  <c r="F21" i="1"/>
  <c r="K86" i="14"/>
  <c r="G86" i="14" s="1"/>
  <c r="F21" i="13" s="1"/>
  <c r="D23" i="1"/>
  <c r="I88" i="14"/>
  <c r="E88" i="14" s="1"/>
  <c r="D23" i="13" s="1"/>
  <c r="E24" i="1"/>
  <c r="J89" i="14"/>
  <c r="F89" i="14" s="1"/>
  <c r="E24" i="13" s="1"/>
  <c r="F25" i="1"/>
  <c r="K90" i="14"/>
  <c r="G90" i="14" s="1"/>
  <c r="F25" i="13" s="1"/>
  <c r="D27" i="1"/>
  <c r="I92" i="14"/>
  <c r="E92" i="14" s="1"/>
  <c r="D27" i="13" s="1"/>
  <c r="E28" i="1"/>
  <c r="J93" i="14"/>
  <c r="F93" i="14" s="1"/>
  <c r="E28" i="13" s="1"/>
  <c r="J9" i="1"/>
  <c r="K102" i="14"/>
  <c r="G102" i="14" s="1"/>
  <c r="H11" i="1"/>
  <c r="I104" i="14"/>
  <c r="E104" i="14" s="1"/>
  <c r="H11" i="13" s="1"/>
  <c r="I12" i="1"/>
  <c r="J105" i="14"/>
  <c r="F105" i="14" s="1"/>
  <c r="I12" i="13" s="1"/>
  <c r="J13" i="1"/>
  <c r="K106" i="14"/>
  <c r="G106" i="14" s="1"/>
  <c r="J13" i="13" s="1"/>
  <c r="H15" i="1"/>
  <c r="I108" i="14"/>
  <c r="E108" i="14" s="1"/>
  <c r="H15" i="13" s="1"/>
  <c r="I16" i="1"/>
  <c r="J109" i="14"/>
  <c r="F109" i="14" s="1"/>
  <c r="I16" i="13" s="1"/>
  <c r="K114" i="14"/>
  <c r="G114" i="14" s="1"/>
  <c r="H23" i="1"/>
  <c r="I116" i="14"/>
  <c r="E116" i="14" s="1"/>
  <c r="H23" i="13" s="1"/>
  <c r="I24" i="1"/>
  <c r="J117" i="14"/>
  <c r="F117" i="14" s="1"/>
  <c r="I24" i="13" s="1"/>
  <c r="J25" i="1"/>
  <c r="K118" i="14"/>
  <c r="G118" i="14" s="1"/>
  <c r="J25" i="13" s="1"/>
  <c r="H35" i="1"/>
  <c r="I128" i="14"/>
  <c r="E128" i="14" s="1"/>
  <c r="I36" i="1"/>
  <c r="U9" i="1" s="1"/>
  <c r="J129" i="14"/>
  <c r="F129" i="14" s="1"/>
  <c r="I36" i="13" s="1"/>
  <c r="J37" i="1"/>
  <c r="K130" i="14"/>
  <c r="G130" i="14" s="1"/>
  <c r="J37" i="13" s="1"/>
  <c r="I134" i="14"/>
  <c r="E134" i="14" s="1"/>
  <c r="H41" i="13" s="1"/>
  <c r="I42" i="1"/>
  <c r="V15" i="1" s="1"/>
  <c r="J135" i="14"/>
  <c r="F135" i="14" s="1"/>
  <c r="I42" i="13" s="1"/>
  <c r="J43" i="1"/>
  <c r="K136" i="14"/>
  <c r="G136" i="14" s="1"/>
  <c r="J43" i="13" s="1"/>
  <c r="H47" i="1"/>
  <c r="I140" i="14"/>
  <c r="E140" i="14" s="1"/>
  <c r="I48" i="1"/>
  <c r="X21" i="1" s="1"/>
  <c r="J141" i="14"/>
  <c r="F141" i="14" s="1"/>
  <c r="I48" i="13" s="1"/>
  <c r="E7" i="14"/>
  <c r="G6" i="2"/>
  <c r="I95" i="14"/>
  <c r="Q9" i="1"/>
  <c r="K7" i="14"/>
  <c r="G7" i="14" s="1"/>
  <c r="O11" i="1"/>
  <c r="AL12" i="1" s="1"/>
  <c r="I9" i="14"/>
  <c r="E9" i="14" s="1"/>
  <c r="O11" i="13" s="1"/>
  <c r="AL12" i="13" s="1"/>
  <c r="P12" i="1"/>
  <c r="AM13" i="1" s="1"/>
  <c r="J10" i="14"/>
  <c r="F10" i="14" s="1"/>
  <c r="P12" i="13" s="1"/>
  <c r="AM13" i="13" s="1"/>
  <c r="Q13" i="1"/>
  <c r="K11" i="14"/>
  <c r="G11" i="14" s="1"/>
  <c r="Q13" i="13" s="1"/>
  <c r="O15" i="1"/>
  <c r="AL16" i="1" s="1"/>
  <c r="I13" i="14"/>
  <c r="E13" i="14" s="1"/>
  <c r="O15" i="13" s="1"/>
  <c r="AL16" i="13" s="1"/>
  <c r="J15" i="14"/>
  <c r="F15" i="14" s="1"/>
  <c r="Q18" i="1"/>
  <c r="K16" i="14"/>
  <c r="G16" i="14" s="1"/>
  <c r="Q18" i="13" s="1"/>
  <c r="I19" i="14"/>
  <c r="E19" i="14" s="1"/>
  <c r="J20" i="14"/>
  <c r="F20" i="14" s="1"/>
  <c r="Q23" i="1"/>
  <c r="K21" i="14"/>
  <c r="G21" i="14" s="1"/>
  <c r="Q23" i="13" s="1"/>
  <c r="O31" i="1"/>
  <c r="AL21" i="1" s="1"/>
  <c r="I28" i="14"/>
  <c r="E28" i="14" s="1"/>
  <c r="O31" i="13" s="1"/>
  <c r="P32" i="1"/>
  <c r="AM22" i="1" s="1"/>
  <c r="J29" i="14"/>
  <c r="F29" i="14" s="1"/>
  <c r="Q33" i="1"/>
  <c r="K30" i="14"/>
  <c r="G30" i="14" s="1"/>
  <c r="Q33" i="13" s="1"/>
  <c r="O36" i="1"/>
  <c r="I33" i="14"/>
  <c r="E33" i="14" s="1"/>
  <c r="AL25" i="13" s="1"/>
  <c r="P37" i="1"/>
  <c r="AM26" i="1" s="1"/>
  <c r="J34" i="14"/>
  <c r="F34" i="14" s="1"/>
  <c r="AM26" i="13" s="1"/>
  <c r="Q38" i="1"/>
  <c r="K35" i="14"/>
  <c r="G35" i="14" s="1"/>
  <c r="Q38" i="13" s="1"/>
  <c r="I37" i="14"/>
  <c r="E37" i="14" s="1"/>
  <c r="AL29" i="13" s="1"/>
  <c r="J38" i="14"/>
  <c r="F38" i="14" s="1"/>
  <c r="AM30" i="13" s="1"/>
  <c r="Q42" i="1"/>
  <c r="K39" i="14"/>
  <c r="G39" i="14" s="1"/>
  <c r="Q42" i="13" s="1"/>
  <c r="I42" i="14"/>
  <c r="E42" i="14" s="1"/>
  <c r="AM33" i="1"/>
  <c r="J43" i="14"/>
  <c r="F43" i="14" s="1"/>
  <c r="Q46" i="1"/>
  <c r="K44" i="14"/>
  <c r="G44" i="14" s="1"/>
  <c r="Q46" i="13" s="1"/>
  <c r="I47" i="14"/>
  <c r="E47" i="14" s="1"/>
  <c r="J48" i="14"/>
  <c r="F48" i="14" s="1"/>
  <c r="Q51" i="1"/>
  <c r="K49" i="14"/>
  <c r="G49" i="14" s="1"/>
  <c r="Q51" i="13" s="1"/>
  <c r="I52" i="14"/>
  <c r="E52" i="14" s="1"/>
  <c r="O55" i="13" s="1"/>
  <c r="O54" i="13" s="1"/>
  <c r="J53" i="14"/>
  <c r="F53" i="14" s="1"/>
  <c r="Q56" i="1"/>
  <c r="K54" i="14"/>
  <c r="G54" i="14" s="1"/>
  <c r="Q56" i="13" s="1"/>
  <c r="I56" i="14"/>
  <c r="E56" i="14" s="1"/>
  <c r="J57" i="14"/>
  <c r="F57" i="14" s="1"/>
  <c r="K59" i="14"/>
  <c r="G59" i="14" s="1"/>
  <c r="G58" i="14" s="1"/>
  <c r="Q60" i="13" s="1"/>
  <c r="D10" i="1"/>
  <c r="I75" i="14"/>
  <c r="E75" i="14" s="1"/>
  <c r="D10" i="13" s="1"/>
  <c r="E11" i="1"/>
  <c r="J76" i="14"/>
  <c r="F76" i="14" s="1"/>
  <c r="E11" i="13" s="1"/>
  <c r="F12" i="1"/>
  <c r="K77" i="14"/>
  <c r="G77" i="14" s="1"/>
  <c r="F12" i="13" s="1"/>
  <c r="D14" i="1"/>
  <c r="I79" i="14"/>
  <c r="E79" i="14" s="1"/>
  <c r="D14" i="13" s="1"/>
  <c r="E15" i="1"/>
  <c r="J80" i="14"/>
  <c r="F80" i="14" s="1"/>
  <c r="E15" i="13" s="1"/>
  <c r="F20" i="1"/>
  <c r="K85" i="14"/>
  <c r="G85" i="14" s="1"/>
  <c r="D22" i="1"/>
  <c r="I87" i="14"/>
  <c r="E87" i="14" s="1"/>
  <c r="D22" i="13" s="1"/>
  <c r="E23" i="1"/>
  <c r="J88" i="14"/>
  <c r="F88" i="14" s="1"/>
  <c r="E23" i="13" s="1"/>
  <c r="F24" i="1"/>
  <c r="K89" i="14"/>
  <c r="G89" i="14" s="1"/>
  <c r="F24" i="13" s="1"/>
  <c r="AE21" i="13" s="1"/>
  <c r="D26" i="1"/>
  <c r="I91" i="14"/>
  <c r="E91" i="14" s="1"/>
  <c r="D26" i="13" s="1"/>
  <c r="E27" i="1"/>
  <c r="J92" i="14"/>
  <c r="F92" i="14" s="1"/>
  <c r="E27" i="13" s="1"/>
  <c r="F28" i="1"/>
  <c r="K93" i="14"/>
  <c r="G93" i="14" s="1"/>
  <c r="F28" i="13" s="1"/>
  <c r="AE25" i="13" s="1"/>
  <c r="H10" i="1"/>
  <c r="I103" i="14"/>
  <c r="E103" i="14" s="1"/>
  <c r="H10" i="13" s="1"/>
  <c r="I11" i="1"/>
  <c r="J104" i="14"/>
  <c r="F104" i="14" s="1"/>
  <c r="I11" i="13" s="1"/>
  <c r="J12" i="1"/>
  <c r="K105" i="14"/>
  <c r="G105" i="14" s="1"/>
  <c r="J12" i="13" s="1"/>
  <c r="H14" i="1"/>
  <c r="I107" i="14"/>
  <c r="E107" i="14" s="1"/>
  <c r="H14" i="13" s="1"/>
  <c r="I15" i="1"/>
  <c r="J108" i="14"/>
  <c r="F108" i="14" s="1"/>
  <c r="I15" i="13" s="1"/>
  <c r="J16" i="1"/>
  <c r="K109" i="14"/>
  <c r="G109" i="14" s="1"/>
  <c r="J16" i="13" s="1"/>
  <c r="H22" i="1"/>
  <c r="I115" i="14"/>
  <c r="E115" i="14" s="1"/>
  <c r="H22" i="13" s="1"/>
  <c r="I23" i="1"/>
  <c r="J116" i="14"/>
  <c r="F116" i="14" s="1"/>
  <c r="I23" i="13" s="1"/>
  <c r="J24" i="1"/>
  <c r="K117" i="14"/>
  <c r="G117" i="14" s="1"/>
  <c r="J24" i="13" s="1"/>
  <c r="H26" i="1"/>
  <c r="I119" i="14"/>
  <c r="E119" i="14" s="1"/>
  <c r="H26" i="13" s="1"/>
  <c r="F127" i="2"/>
  <c r="J128" i="14"/>
  <c r="F128" i="14" s="1"/>
  <c r="J36" i="1"/>
  <c r="K129" i="14"/>
  <c r="G129" i="14" s="1"/>
  <c r="J36" i="13" s="1"/>
  <c r="AF49" i="13" s="1"/>
  <c r="H40" i="1"/>
  <c r="W31" i="1" s="1"/>
  <c r="I133" i="14"/>
  <c r="E133" i="14" s="1"/>
  <c r="I41" i="1"/>
  <c r="V14" i="1" s="1"/>
  <c r="J134" i="14"/>
  <c r="F134" i="14" s="1"/>
  <c r="I41" i="13" s="1"/>
  <c r="J42" i="1"/>
  <c r="K135" i="14"/>
  <c r="G135" i="14" s="1"/>
  <c r="J42" i="13" s="1"/>
  <c r="H44" i="1"/>
  <c r="I137" i="14"/>
  <c r="E137" i="14" s="1"/>
  <c r="H44" i="13" s="1"/>
  <c r="I47" i="1"/>
  <c r="X20" i="1" s="1"/>
  <c r="J140" i="14"/>
  <c r="F140" i="14" s="1"/>
  <c r="J48" i="1"/>
  <c r="K141" i="14"/>
  <c r="G141" i="14" s="1"/>
  <c r="J48" i="13" s="1"/>
  <c r="O10" i="1"/>
  <c r="AL11" i="1" s="1"/>
  <c r="I8" i="14"/>
  <c r="E8" i="14" s="1"/>
  <c r="O10" i="13" s="1"/>
  <c r="AL11" i="13" s="1"/>
  <c r="P11" i="1"/>
  <c r="AM12" i="1" s="1"/>
  <c r="J9" i="14"/>
  <c r="F9" i="14" s="1"/>
  <c r="P11" i="13" s="1"/>
  <c r="AM12" i="13" s="1"/>
  <c r="Q12" i="1"/>
  <c r="K10" i="14"/>
  <c r="G10" i="14" s="1"/>
  <c r="Q12" i="13" s="1"/>
  <c r="O14" i="1"/>
  <c r="AL15" i="1" s="1"/>
  <c r="I12" i="14"/>
  <c r="E12" i="14" s="1"/>
  <c r="O14" i="13" s="1"/>
  <c r="AL15" i="13" s="1"/>
  <c r="P15" i="1"/>
  <c r="AM16" i="1" s="1"/>
  <c r="J13" i="14"/>
  <c r="F13" i="14" s="1"/>
  <c r="P15" i="13" s="1"/>
  <c r="AM16" i="13" s="1"/>
  <c r="G14" i="2"/>
  <c r="K15" i="14"/>
  <c r="G15" i="14" s="1"/>
  <c r="I18" i="14"/>
  <c r="E18" i="14" s="1"/>
  <c r="J19" i="14"/>
  <c r="F19" i="14" s="1"/>
  <c r="Q22" i="1"/>
  <c r="K20" i="14"/>
  <c r="G20" i="14" s="1"/>
  <c r="Q22" i="13" s="1"/>
  <c r="I22" i="14"/>
  <c r="E22" i="14" s="1"/>
  <c r="O25" i="13" s="1"/>
  <c r="O20" i="13" s="1"/>
  <c r="P31" i="1"/>
  <c r="AM21" i="1" s="1"/>
  <c r="J28" i="14"/>
  <c r="F28" i="14" s="1"/>
  <c r="P31" i="13" s="1"/>
  <c r="Q32" i="1"/>
  <c r="K29" i="14"/>
  <c r="G29" i="14" s="1"/>
  <c r="Q32" i="13" s="1"/>
  <c r="O35" i="1"/>
  <c r="I32" i="14"/>
  <c r="E32" i="14" s="1"/>
  <c r="J33" i="14"/>
  <c r="F33" i="14" s="1"/>
  <c r="AM25" i="13" s="1"/>
  <c r="Q37" i="1"/>
  <c r="K34" i="14"/>
  <c r="G34" i="14" s="1"/>
  <c r="Q37" i="13" s="1"/>
  <c r="I36" i="14"/>
  <c r="E36" i="14" s="1"/>
  <c r="AL28" i="13" s="1"/>
  <c r="J37" i="14"/>
  <c r="F37" i="14" s="1"/>
  <c r="AM29" i="13" s="1"/>
  <c r="Q41" i="1"/>
  <c r="K38" i="14"/>
  <c r="G38" i="14" s="1"/>
  <c r="Q41" i="13" s="1"/>
  <c r="I40" i="14"/>
  <c r="E40" i="14" s="1"/>
  <c r="AL32" i="13" s="1"/>
  <c r="J42" i="14"/>
  <c r="F42" i="14" s="1"/>
  <c r="K43" i="14"/>
  <c r="G43" i="14" s="1"/>
  <c r="Q45" i="13" s="1"/>
  <c r="I46" i="14"/>
  <c r="E46" i="14" s="1"/>
  <c r="J47" i="14"/>
  <c r="F47" i="14" s="1"/>
  <c r="Q50" i="1"/>
  <c r="K48" i="14"/>
  <c r="G48" i="14" s="1"/>
  <c r="Q50" i="13" s="1"/>
  <c r="I50" i="14"/>
  <c r="E50" i="14" s="1"/>
  <c r="J52" i="14"/>
  <c r="F52" i="14" s="1"/>
  <c r="P55" i="13" s="1"/>
  <c r="P54" i="13" s="1"/>
  <c r="Q55" i="1"/>
  <c r="K53" i="14"/>
  <c r="G53" i="14" s="1"/>
  <c r="Q55" i="13" s="1"/>
  <c r="I55" i="14"/>
  <c r="E55" i="14" s="1"/>
  <c r="J56" i="14"/>
  <c r="F56" i="14" s="1"/>
  <c r="Q59" i="1"/>
  <c r="K57" i="14"/>
  <c r="G57" i="14" s="1"/>
  <c r="Q59" i="13" s="1"/>
  <c r="D9" i="1"/>
  <c r="AL66" i="1" s="1"/>
  <c r="I74" i="14"/>
  <c r="E74" i="14" s="1"/>
  <c r="E10" i="1"/>
  <c r="J75" i="14"/>
  <c r="F75" i="14" s="1"/>
  <c r="E10" i="13" s="1"/>
  <c r="F11" i="1"/>
  <c r="K76" i="14"/>
  <c r="G76" i="14" s="1"/>
  <c r="F11" i="13" s="1"/>
  <c r="D13" i="1"/>
  <c r="I78" i="14"/>
  <c r="E78" i="14" s="1"/>
  <c r="D13" i="13" s="1"/>
  <c r="E14" i="1"/>
  <c r="J79" i="14"/>
  <c r="F79" i="14" s="1"/>
  <c r="E14" i="13" s="1"/>
  <c r="F15" i="1"/>
  <c r="K80" i="14"/>
  <c r="G80" i="14" s="1"/>
  <c r="F15" i="13" s="1"/>
  <c r="D21" i="1"/>
  <c r="I86" i="14"/>
  <c r="E86" i="14" s="1"/>
  <c r="D21" i="13" s="1"/>
  <c r="E22" i="1"/>
  <c r="J87" i="14"/>
  <c r="F87" i="14" s="1"/>
  <c r="E22" i="13" s="1"/>
  <c r="F23" i="1"/>
  <c r="K88" i="14"/>
  <c r="G88" i="14" s="1"/>
  <c r="F23" i="13" s="1"/>
  <c r="D25" i="1"/>
  <c r="I90" i="14"/>
  <c r="E90" i="14" s="1"/>
  <c r="D25" i="13" s="1"/>
  <c r="E26" i="1"/>
  <c r="J91" i="14"/>
  <c r="F91" i="14" s="1"/>
  <c r="E26" i="13" s="1"/>
  <c r="F27" i="1"/>
  <c r="K92" i="14"/>
  <c r="G92" i="14" s="1"/>
  <c r="F27" i="13" s="1"/>
  <c r="H9" i="1"/>
  <c r="I102" i="14"/>
  <c r="E102" i="14" s="1"/>
  <c r="I10" i="1"/>
  <c r="J103" i="14"/>
  <c r="F103" i="14" s="1"/>
  <c r="I10" i="13" s="1"/>
  <c r="J11" i="1"/>
  <c r="K104" i="14"/>
  <c r="G104" i="14" s="1"/>
  <c r="J11" i="13" s="1"/>
  <c r="H13" i="1"/>
  <c r="I106" i="14"/>
  <c r="E106" i="14" s="1"/>
  <c r="H13" i="13" s="1"/>
  <c r="I14" i="1"/>
  <c r="J107" i="14"/>
  <c r="F107" i="14" s="1"/>
  <c r="I14" i="13" s="1"/>
  <c r="J15" i="1"/>
  <c r="K108" i="14"/>
  <c r="G108" i="14" s="1"/>
  <c r="J15" i="13" s="1"/>
  <c r="H21" i="1"/>
  <c r="I114" i="14"/>
  <c r="E114" i="14" s="1"/>
  <c r="I22" i="1"/>
  <c r="J115" i="14"/>
  <c r="F115" i="14" s="1"/>
  <c r="I22" i="13" s="1"/>
  <c r="J23" i="1"/>
  <c r="K116" i="14"/>
  <c r="G116" i="14" s="1"/>
  <c r="J23" i="13" s="1"/>
  <c r="H25" i="1"/>
  <c r="I118" i="14"/>
  <c r="E118" i="14" s="1"/>
  <c r="H25" i="13" s="1"/>
  <c r="I26" i="1"/>
  <c r="J119" i="14"/>
  <c r="F119" i="14" s="1"/>
  <c r="I26" i="13" s="1"/>
  <c r="J35" i="1"/>
  <c r="K128" i="14"/>
  <c r="G128" i="14" s="1"/>
  <c r="H37" i="1"/>
  <c r="I130" i="14"/>
  <c r="E130" i="14" s="1"/>
  <c r="H37" i="13" s="1"/>
  <c r="I40" i="1"/>
  <c r="W13" i="1" s="1"/>
  <c r="J133" i="14"/>
  <c r="F133" i="14" s="1"/>
  <c r="J41" i="1"/>
  <c r="K134" i="14"/>
  <c r="G134" i="14" s="1"/>
  <c r="J41" i="13" s="1"/>
  <c r="H43" i="1"/>
  <c r="I136" i="14"/>
  <c r="E136" i="14" s="1"/>
  <c r="H43" i="13" s="1"/>
  <c r="I44" i="1"/>
  <c r="V17" i="1" s="1"/>
  <c r="J137" i="14"/>
  <c r="F137" i="14" s="1"/>
  <c r="I44" i="13" s="1"/>
  <c r="K140" i="14"/>
  <c r="G140" i="14" s="1"/>
  <c r="P10" i="1"/>
  <c r="AM11" i="1" s="1"/>
  <c r="J8" i="14"/>
  <c r="F8" i="14" s="1"/>
  <c r="P10" i="13" s="1"/>
  <c r="AM11" i="13" s="1"/>
  <c r="O13" i="1"/>
  <c r="AL14" i="1" s="1"/>
  <c r="I11" i="14"/>
  <c r="E11" i="14" s="1"/>
  <c r="O13" i="13" s="1"/>
  <c r="AL14" i="13" s="1"/>
  <c r="P14" i="1"/>
  <c r="AM15" i="1" s="1"/>
  <c r="J12" i="14"/>
  <c r="F12" i="14" s="1"/>
  <c r="P14" i="13" s="1"/>
  <c r="AM15" i="13" s="1"/>
  <c r="Q15" i="1"/>
  <c r="K13" i="14"/>
  <c r="G13" i="14" s="1"/>
  <c r="Q15" i="13" s="1"/>
  <c r="AL17" i="1"/>
  <c r="I16" i="14"/>
  <c r="E16" i="14" s="1"/>
  <c r="O19" i="13" s="1"/>
  <c r="J18" i="14"/>
  <c r="F18" i="14" s="1"/>
  <c r="Q21" i="1"/>
  <c r="K19" i="14"/>
  <c r="G19" i="14" s="1"/>
  <c r="Q21" i="13" s="1"/>
  <c r="Q20" i="13" s="1"/>
  <c r="I21" i="14"/>
  <c r="E21" i="14" s="1"/>
  <c r="J22" i="14"/>
  <c r="F22" i="14" s="1"/>
  <c r="P25" i="13" s="1"/>
  <c r="P20" i="13" s="1"/>
  <c r="Q31" i="1"/>
  <c r="K28" i="14"/>
  <c r="G28" i="14" s="1"/>
  <c r="O33" i="1"/>
  <c r="I30" i="14"/>
  <c r="E30" i="14" s="1"/>
  <c r="P35" i="1"/>
  <c r="J32" i="14"/>
  <c r="F32" i="14" s="1"/>
  <c r="Q36" i="1"/>
  <c r="K33" i="14"/>
  <c r="G33" i="14" s="1"/>
  <c r="Q36" i="13" s="1"/>
  <c r="I35" i="14"/>
  <c r="E35" i="14" s="1"/>
  <c r="J36" i="14"/>
  <c r="F36" i="14" s="1"/>
  <c r="AM28" i="13" s="1"/>
  <c r="Q40" i="1"/>
  <c r="K37" i="14"/>
  <c r="G37" i="14" s="1"/>
  <c r="Q40" i="13" s="1"/>
  <c r="I39" i="14"/>
  <c r="E39" i="14" s="1"/>
  <c r="AL31" i="13" s="1"/>
  <c r="J40" i="14"/>
  <c r="F40" i="14" s="1"/>
  <c r="AM32" i="13" s="1"/>
  <c r="K42" i="14"/>
  <c r="G42" i="14" s="1"/>
  <c r="AL34" i="1"/>
  <c r="I44" i="14"/>
  <c r="E44" i="14" s="1"/>
  <c r="AL34" i="13" s="1"/>
  <c r="J46" i="14"/>
  <c r="F46" i="14" s="1"/>
  <c r="K47" i="14"/>
  <c r="G47" i="14" s="1"/>
  <c r="Q49" i="13" s="1"/>
  <c r="I49" i="14"/>
  <c r="E49" i="14" s="1"/>
  <c r="J50" i="14"/>
  <c r="F50" i="14" s="1"/>
  <c r="K52" i="14"/>
  <c r="G52" i="14" s="1"/>
  <c r="I54" i="14"/>
  <c r="E54" i="14" s="1"/>
  <c r="J55" i="14"/>
  <c r="F55" i="14" s="1"/>
  <c r="Q58" i="1"/>
  <c r="K56" i="14"/>
  <c r="G56" i="14" s="1"/>
  <c r="Q58" i="13" s="1"/>
  <c r="E58" i="2"/>
  <c r="I59" i="14"/>
  <c r="E59" i="14" s="1"/>
  <c r="E58" i="14" s="1"/>
  <c r="J74" i="14"/>
  <c r="F74" i="14" s="1"/>
  <c r="K75" i="14"/>
  <c r="G75" i="14" s="1"/>
  <c r="F10" i="13" s="1"/>
  <c r="AE9" i="13" s="1"/>
  <c r="D12" i="1"/>
  <c r="I77" i="14"/>
  <c r="E77" i="14" s="1"/>
  <c r="D12" i="13" s="1"/>
  <c r="AD11" i="13" s="1"/>
  <c r="E13" i="1"/>
  <c r="J78" i="14"/>
  <c r="F78" i="14" s="1"/>
  <c r="E13" i="13" s="1"/>
  <c r="F14" i="1"/>
  <c r="K79" i="14"/>
  <c r="G79" i="14" s="1"/>
  <c r="F14" i="13" s="1"/>
  <c r="D20" i="1"/>
  <c r="I85" i="14"/>
  <c r="E85" i="14" s="1"/>
  <c r="E21" i="1"/>
  <c r="J86" i="14"/>
  <c r="F86" i="14" s="1"/>
  <c r="E21" i="13" s="1"/>
  <c r="K87" i="14"/>
  <c r="G87" i="14" s="1"/>
  <c r="F22" i="13" s="1"/>
  <c r="D24" i="1"/>
  <c r="I89" i="14"/>
  <c r="E89" i="14" s="1"/>
  <c r="D24" i="13" s="1"/>
  <c r="AD21" i="13" s="1"/>
  <c r="E25" i="1"/>
  <c r="J90" i="14"/>
  <c r="F90" i="14" s="1"/>
  <c r="E25" i="13" s="1"/>
  <c r="F26" i="1"/>
  <c r="K91" i="14"/>
  <c r="G91" i="14" s="1"/>
  <c r="F26" i="13" s="1"/>
  <c r="D28" i="1"/>
  <c r="I93" i="14"/>
  <c r="E93" i="14" s="1"/>
  <c r="D28" i="13" s="1"/>
  <c r="I9" i="1"/>
  <c r="J102" i="14"/>
  <c r="F102" i="14" s="1"/>
  <c r="J10" i="1"/>
  <c r="K103" i="14"/>
  <c r="G103" i="14" s="1"/>
  <c r="J10" i="13" s="1"/>
  <c r="H12" i="1"/>
  <c r="I105" i="14"/>
  <c r="E105" i="14" s="1"/>
  <c r="H12" i="13" s="1"/>
  <c r="I13" i="1"/>
  <c r="J106" i="14"/>
  <c r="F106" i="14" s="1"/>
  <c r="I13" i="13" s="1"/>
  <c r="J14" i="1"/>
  <c r="K107" i="14"/>
  <c r="G107" i="14" s="1"/>
  <c r="J14" i="13" s="1"/>
  <c r="AF34" i="13" s="1"/>
  <c r="H16" i="1"/>
  <c r="I109" i="14"/>
  <c r="E109" i="14" s="1"/>
  <c r="H16" i="13" s="1"/>
  <c r="I21" i="1"/>
  <c r="J114" i="14"/>
  <c r="F114" i="14" s="1"/>
  <c r="J22" i="1"/>
  <c r="K115" i="14"/>
  <c r="G115" i="14" s="1"/>
  <c r="J22" i="13" s="1"/>
  <c r="H24" i="1"/>
  <c r="I117" i="14"/>
  <c r="E117" i="14" s="1"/>
  <c r="H24" i="13" s="1"/>
  <c r="AC42" i="13" s="1"/>
  <c r="I25" i="1"/>
  <c r="J118" i="14"/>
  <c r="F118" i="14" s="1"/>
  <c r="I25" i="13" s="1"/>
  <c r="J26" i="1"/>
  <c r="K119" i="14"/>
  <c r="G119" i="14" s="1"/>
  <c r="J26" i="13" s="1"/>
  <c r="H36" i="1"/>
  <c r="U27" i="1" s="1"/>
  <c r="I129" i="14"/>
  <c r="E129" i="14" s="1"/>
  <c r="H36" i="13" s="1"/>
  <c r="I37" i="1"/>
  <c r="U10" i="1" s="1"/>
  <c r="J130" i="14"/>
  <c r="F130" i="14" s="1"/>
  <c r="I37" i="13" s="1"/>
  <c r="J40" i="1"/>
  <c r="K133" i="14"/>
  <c r="G133" i="14" s="1"/>
  <c r="H42" i="1"/>
  <c r="I135" i="14"/>
  <c r="E135" i="14" s="1"/>
  <c r="H42" i="13" s="1"/>
  <c r="I43" i="1"/>
  <c r="V16" i="1" s="1"/>
  <c r="J136" i="14"/>
  <c r="F136" i="14" s="1"/>
  <c r="I43" i="13" s="1"/>
  <c r="J44" i="1"/>
  <c r="K137" i="14"/>
  <c r="G137" i="14" s="1"/>
  <c r="J44" i="13" s="1"/>
  <c r="AF57" i="13" s="1"/>
  <c r="I141" i="14"/>
  <c r="E141" i="14" s="1"/>
  <c r="H48" i="13" s="1"/>
  <c r="Q60" i="1"/>
  <c r="K58" i="14"/>
  <c r="J14" i="14"/>
  <c r="J139" i="14"/>
  <c r="Q19" i="1"/>
  <c r="K17" i="14"/>
  <c r="K14" i="14"/>
  <c r="J58" i="14"/>
  <c r="K132" i="14"/>
  <c r="I58" i="14"/>
  <c r="Y38" i="3"/>
  <c r="X37" i="3"/>
  <c r="Y37" i="3" s="1"/>
  <c r="O64" i="3"/>
  <c r="O66" i="3" s="1"/>
  <c r="AC59" i="3"/>
  <c r="AD62" i="3" s="1"/>
  <c r="H52" i="3"/>
  <c r="J54" i="3"/>
  <c r="H54" i="3"/>
  <c r="AL20" i="3"/>
  <c r="AL37" i="3" s="1"/>
  <c r="U43" i="3"/>
  <c r="AD59" i="3"/>
  <c r="AE59" i="3"/>
  <c r="AF62" i="3" s="1"/>
  <c r="AF59" i="3"/>
  <c r="W43" i="3"/>
  <c r="F148" i="4"/>
  <c r="Y21" i="3"/>
  <c r="X19" i="3"/>
  <c r="I50" i="3"/>
  <c r="AD27" i="3"/>
  <c r="AE27" i="3"/>
  <c r="AF46" i="3"/>
  <c r="J52" i="3"/>
  <c r="E41" i="2"/>
  <c r="G51" i="2"/>
  <c r="O40" i="1"/>
  <c r="AL29" i="1" s="1"/>
  <c r="AM24" i="1"/>
  <c r="P36" i="1"/>
  <c r="AM25" i="1" s="1"/>
  <c r="O39" i="1"/>
  <c r="AL28" i="1" s="1"/>
  <c r="P40" i="1"/>
  <c r="O43" i="1"/>
  <c r="AL32" i="1" s="1"/>
  <c r="F41" i="2"/>
  <c r="E45" i="2"/>
  <c r="AM29" i="1"/>
  <c r="P41" i="1"/>
  <c r="AM30" i="1" s="1"/>
  <c r="O38" i="1"/>
  <c r="AL27" i="1" s="1"/>
  <c r="P39" i="1"/>
  <c r="AM28" i="1" s="1"/>
  <c r="O42" i="1"/>
  <c r="AL31" i="1" s="1"/>
  <c r="P43" i="1"/>
  <c r="F27" i="2"/>
  <c r="F6" i="2"/>
  <c r="AL25" i="1"/>
  <c r="O37" i="1"/>
  <c r="AL26" i="1" s="1"/>
  <c r="P38" i="1"/>
  <c r="AM27" i="1" s="1"/>
  <c r="O41" i="1"/>
  <c r="AL30" i="1" s="1"/>
  <c r="P42" i="1"/>
  <c r="AM31" i="1" s="1"/>
  <c r="G121" i="2"/>
  <c r="J21" i="1"/>
  <c r="Q20" i="1"/>
  <c r="AL22" i="1"/>
  <c r="O30" i="1"/>
  <c r="E139" i="2"/>
  <c r="H48" i="1"/>
  <c r="X39" i="1" s="1"/>
  <c r="F121" i="2"/>
  <c r="E132" i="2"/>
  <c r="H41" i="1"/>
  <c r="V32" i="1" s="1"/>
  <c r="I35" i="1"/>
  <c r="U8" i="1" s="1"/>
  <c r="F111" i="2"/>
  <c r="G111" i="2"/>
  <c r="G139" i="2"/>
  <c r="J47" i="1"/>
  <c r="G82" i="2"/>
  <c r="G95" i="2"/>
  <c r="F10" i="1"/>
  <c r="F22" i="1"/>
  <c r="F82" i="2"/>
  <c r="E9" i="1"/>
  <c r="F95" i="2"/>
  <c r="G41" i="2"/>
  <c r="Q45" i="1"/>
  <c r="G45" i="2"/>
  <c r="Q49" i="1"/>
  <c r="G27" i="2"/>
  <c r="G31" i="2"/>
  <c r="E6" i="2"/>
  <c r="F51" i="2"/>
  <c r="E51" i="2"/>
  <c r="E17" i="2"/>
  <c r="F17" i="2"/>
  <c r="E31" i="2"/>
  <c r="AL24" i="1"/>
  <c r="F31" i="2"/>
  <c r="F45" i="2"/>
  <c r="X38" i="1"/>
  <c r="AB2" i="1"/>
  <c r="T2" i="1"/>
  <c r="M2" i="1"/>
  <c r="O9" i="1"/>
  <c r="AL10" i="1" s="1"/>
  <c r="E97" i="2"/>
  <c r="AS145" i="2"/>
  <c r="AT63" i="2"/>
  <c r="AT147" i="2" s="1"/>
  <c r="AP63" i="2"/>
  <c r="AP147" i="2" s="1"/>
  <c r="AO145" i="2"/>
  <c r="AQ63" i="2"/>
  <c r="AQ147" i="2" s="1"/>
  <c r="AP145" i="2"/>
  <c r="AL63" i="2"/>
  <c r="AL147" i="2" s="1"/>
  <c r="AG145" i="2"/>
  <c r="AI63" i="2"/>
  <c r="AI147" i="2" s="1"/>
  <c r="AC145" i="2"/>
  <c r="AD145" i="2"/>
  <c r="G143" i="2"/>
  <c r="G24" i="2"/>
  <c r="E123" i="2" l="1"/>
  <c r="G123" i="2"/>
  <c r="AL27" i="13"/>
  <c r="O38" i="13"/>
  <c r="O34" i="13" s="1"/>
  <c r="P38" i="13"/>
  <c r="P34" i="13" s="1"/>
  <c r="O32" i="13"/>
  <c r="O30" i="13" s="1"/>
  <c r="O33" i="13"/>
  <c r="AL23" i="13" s="1"/>
  <c r="P32" i="13"/>
  <c r="P33" i="13"/>
  <c r="AM23" i="13" s="1"/>
  <c r="G14" i="14"/>
  <c r="AE10" i="13"/>
  <c r="AF54" i="13"/>
  <c r="F143" i="2"/>
  <c r="AE13" i="13"/>
  <c r="AC63" i="2"/>
  <c r="AC147" i="2" s="1"/>
  <c r="AH63" i="2"/>
  <c r="AH147" i="2" s="1"/>
  <c r="AU63" i="2"/>
  <c r="AU147" i="2" s="1"/>
  <c r="AT145" i="2"/>
  <c r="AH145" i="2"/>
  <c r="AS148" i="2"/>
  <c r="AE63" i="2"/>
  <c r="AE147" i="2" s="1"/>
  <c r="AD63" i="2"/>
  <c r="AD147" i="2" s="1"/>
  <c r="AM145" i="2"/>
  <c r="P20" i="1"/>
  <c r="I111" i="14"/>
  <c r="AK145" i="2"/>
  <c r="AF55" i="13"/>
  <c r="AT148" i="2"/>
  <c r="O20" i="1"/>
  <c r="AD148" i="2"/>
  <c r="AC36" i="13"/>
  <c r="AG148" i="2"/>
  <c r="AM63" i="2"/>
  <c r="AM147" i="2" s="1"/>
  <c r="AC148" i="2"/>
  <c r="AF30" i="13"/>
  <c r="F41" i="14"/>
  <c r="AE24" i="13"/>
  <c r="AF42" i="13"/>
  <c r="AD31" i="13"/>
  <c r="AM55" i="3"/>
  <c r="AM51" i="3" s="1"/>
  <c r="AM61" i="3" s="1"/>
  <c r="AM63" i="3" s="1"/>
  <c r="AM68" i="3" s="1"/>
  <c r="P69" i="3"/>
  <c r="G147" i="4"/>
  <c r="O63" i="14"/>
  <c r="O147" i="14" s="1"/>
  <c r="M148" i="14"/>
  <c r="N148" i="14"/>
  <c r="N145" i="14"/>
  <c r="M145" i="14"/>
  <c r="U28" i="1"/>
  <c r="W34" i="1"/>
  <c r="AF44" i="13"/>
  <c r="G41" i="14"/>
  <c r="P30" i="1"/>
  <c r="AF40" i="13"/>
  <c r="AD25" i="13"/>
  <c r="AE19" i="13"/>
  <c r="AE20" i="13"/>
  <c r="AF61" i="13"/>
  <c r="AF36" i="13"/>
  <c r="W35" i="1"/>
  <c r="AC32" i="13"/>
  <c r="AE23" i="13"/>
  <c r="W33" i="1"/>
  <c r="F17" i="14"/>
  <c r="AM18" i="13" s="1"/>
  <c r="AF35" i="13"/>
  <c r="AE14" i="13"/>
  <c r="AF32" i="13"/>
  <c r="AE11" i="13"/>
  <c r="F14" i="14"/>
  <c r="F97" i="2"/>
  <c r="J82" i="14"/>
  <c r="J111" i="14"/>
  <c r="J121" i="14"/>
  <c r="J40" i="13"/>
  <c r="G132" i="14"/>
  <c r="AE43" i="13"/>
  <c r="AD43" i="13"/>
  <c r="AC22" i="13"/>
  <c r="AF22" i="13"/>
  <c r="AC18" i="13"/>
  <c r="AF18" i="13"/>
  <c r="F45" i="14"/>
  <c r="AM35" i="13" s="1"/>
  <c r="G139" i="14"/>
  <c r="J47" i="13"/>
  <c r="AE44" i="13"/>
  <c r="AD44" i="13"/>
  <c r="H21" i="13"/>
  <c r="E121" i="14"/>
  <c r="AE31" i="13"/>
  <c r="AF31" i="13"/>
  <c r="AC23" i="13"/>
  <c r="AF23" i="13"/>
  <c r="AD18" i="13"/>
  <c r="E45" i="14"/>
  <c r="AL35" i="13" s="1"/>
  <c r="E31" i="14"/>
  <c r="AC57" i="13"/>
  <c r="W35" i="13"/>
  <c r="Y35" i="13" s="1"/>
  <c r="AE41" i="13"/>
  <c r="AD41" i="13"/>
  <c r="AC40" i="13"/>
  <c r="AC34" i="13"/>
  <c r="AF20" i="13"/>
  <c r="AC20" i="13"/>
  <c r="AD13" i="13"/>
  <c r="H47" i="13"/>
  <c r="E139" i="14"/>
  <c r="AF43" i="13"/>
  <c r="AE36" i="13"/>
  <c r="AD36" i="13"/>
  <c r="AE32" i="13"/>
  <c r="AD32" i="13"/>
  <c r="AD24" i="13"/>
  <c r="AE18" i="13"/>
  <c r="AF11" i="13"/>
  <c r="AC11" i="13"/>
  <c r="AL33" i="13"/>
  <c r="E14" i="14"/>
  <c r="K27" i="14"/>
  <c r="K121" i="14"/>
  <c r="J6" i="14"/>
  <c r="X39" i="13"/>
  <c r="Y39" i="13" s="1"/>
  <c r="AC61" i="13"/>
  <c r="AC55" i="13"/>
  <c r="W33" i="13"/>
  <c r="Y33" i="13" s="1"/>
  <c r="I21" i="13"/>
  <c r="F121" i="14"/>
  <c r="AC12" i="13"/>
  <c r="AF12" i="13"/>
  <c r="E9" i="13"/>
  <c r="F82" i="14"/>
  <c r="F31" i="14"/>
  <c r="AL17" i="13"/>
  <c r="W34" i="13"/>
  <c r="Y34" i="13" s="1"/>
  <c r="AC56" i="13"/>
  <c r="J35" i="13"/>
  <c r="G127" i="14"/>
  <c r="AE40" i="13"/>
  <c r="AD40" i="13"/>
  <c r="AC33" i="13"/>
  <c r="AF19" i="13"/>
  <c r="AC19" i="13"/>
  <c r="AD12" i="13"/>
  <c r="F51" i="14"/>
  <c r="AM36" i="13" s="1"/>
  <c r="Q30" i="1"/>
  <c r="I47" i="13"/>
  <c r="F139" i="14"/>
  <c r="H40" i="13"/>
  <c r="E132" i="14"/>
  <c r="J127" i="14"/>
  <c r="AE35" i="13"/>
  <c r="AD35" i="13"/>
  <c r="AC30" i="13"/>
  <c r="AF14" i="13"/>
  <c r="AC14" i="13"/>
  <c r="AD9" i="13"/>
  <c r="Q9" i="13"/>
  <c r="G6" i="14"/>
  <c r="X21" i="13"/>
  <c r="Y21" i="13" s="1"/>
  <c r="AE61" i="13"/>
  <c r="AD61" i="13"/>
  <c r="V32" i="13"/>
  <c r="AC54" i="13"/>
  <c r="H35" i="13"/>
  <c r="E127" i="14"/>
  <c r="AF33" i="13"/>
  <c r="AF25" i="13"/>
  <c r="AC25" i="13"/>
  <c r="AD20" i="13"/>
  <c r="AE12" i="13"/>
  <c r="Q35" i="13"/>
  <c r="Q34" i="13" s="1"/>
  <c r="G31" i="14"/>
  <c r="AM17" i="13"/>
  <c r="I123" i="14"/>
  <c r="K123" i="14"/>
  <c r="G97" i="2"/>
  <c r="G148" i="2" s="1"/>
  <c r="K82" i="14"/>
  <c r="F123" i="2"/>
  <c r="F145" i="2" s="1"/>
  <c r="I97" i="14"/>
  <c r="J95" i="14"/>
  <c r="J27" i="14"/>
  <c r="V16" i="13"/>
  <c r="Y16" i="13" s="1"/>
  <c r="AD56" i="13"/>
  <c r="AE56" i="13"/>
  <c r="AC49" i="13"/>
  <c r="U27" i="13"/>
  <c r="Y27" i="13" s="1"/>
  <c r="AE33" i="13"/>
  <c r="AD33" i="13"/>
  <c r="G51" i="14"/>
  <c r="Q53" i="13" s="1"/>
  <c r="Q48" i="13" s="1"/>
  <c r="AD57" i="13"/>
  <c r="V17" i="13"/>
  <c r="Y17" i="13" s="1"/>
  <c r="AE57" i="13"/>
  <c r="AC50" i="13"/>
  <c r="U28" i="13"/>
  <c r="Y28" i="13" s="1"/>
  <c r="AF41" i="13"/>
  <c r="AD34" i="13"/>
  <c r="AE34" i="13"/>
  <c r="H9" i="13"/>
  <c r="E111" i="14"/>
  <c r="AF13" i="13"/>
  <c r="AC13" i="13"/>
  <c r="D9" i="13"/>
  <c r="E82" i="14"/>
  <c r="Q54" i="13"/>
  <c r="F27" i="14"/>
  <c r="E17" i="14"/>
  <c r="AL18" i="13" s="1"/>
  <c r="AD54" i="13"/>
  <c r="V14" i="13"/>
  <c r="AE54" i="13"/>
  <c r="AC44" i="13"/>
  <c r="AD23" i="13"/>
  <c r="F20" i="13"/>
  <c r="G95" i="14"/>
  <c r="AF10" i="13"/>
  <c r="AC10" i="13"/>
  <c r="E51" i="14"/>
  <c r="AL36" i="13" s="1"/>
  <c r="E41" i="14"/>
  <c r="E27" i="14"/>
  <c r="AL19" i="13"/>
  <c r="K6" i="14"/>
  <c r="V15" i="13"/>
  <c r="Y15" i="13" s="1"/>
  <c r="AE55" i="13"/>
  <c r="AD55" i="13"/>
  <c r="U9" i="13"/>
  <c r="Y9" i="13" s="1"/>
  <c r="AE49" i="13"/>
  <c r="AD49" i="13"/>
  <c r="AC41" i="13"/>
  <c r="J21" i="13"/>
  <c r="G121" i="14"/>
  <c r="J9" i="13"/>
  <c r="G111" i="14"/>
  <c r="AC21" i="13"/>
  <c r="AF21" i="13"/>
  <c r="AD14" i="13"/>
  <c r="G82" i="14"/>
  <c r="F9" i="13"/>
  <c r="F6" i="14"/>
  <c r="P9" i="13"/>
  <c r="I6" i="14"/>
  <c r="K95" i="14"/>
  <c r="K111" i="14"/>
  <c r="U10" i="13"/>
  <c r="Y10" i="13" s="1"/>
  <c r="AD50" i="13"/>
  <c r="AE50" i="13"/>
  <c r="I9" i="13"/>
  <c r="F111" i="14"/>
  <c r="D20" i="13"/>
  <c r="E95" i="14"/>
  <c r="Q31" i="13"/>
  <c r="Q30" i="13" s="1"/>
  <c r="G27" i="14"/>
  <c r="I40" i="13"/>
  <c r="F132" i="14"/>
  <c r="AC43" i="13"/>
  <c r="AD30" i="13"/>
  <c r="AE30" i="13"/>
  <c r="AD22" i="13"/>
  <c r="AF9" i="13"/>
  <c r="AC9" i="13"/>
  <c r="AM19" i="13"/>
  <c r="I35" i="13"/>
  <c r="F127" i="14"/>
  <c r="AC24" i="13"/>
  <c r="AF24" i="13"/>
  <c r="AD19" i="13"/>
  <c r="AM33" i="13"/>
  <c r="O9" i="13"/>
  <c r="E6" i="14"/>
  <c r="AF56" i="13"/>
  <c r="AF50" i="13"/>
  <c r="AE42" i="13"/>
  <c r="AD42" i="13"/>
  <c r="AC35" i="13"/>
  <c r="AC31" i="13"/>
  <c r="AE22" i="13"/>
  <c r="E20" i="13"/>
  <c r="F95" i="14"/>
  <c r="AD10" i="13"/>
  <c r="G45" i="14"/>
  <c r="Q47" i="13" s="1"/>
  <c r="Q44" i="13" s="1"/>
  <c r="G17" i="14"/>
  <c r="Q19" i="13" s="1"/>
  <c r="Q17" i="13" s="1"/>
  <c r="Q8" i="13"/>
  <c r="Q47" i="1"/>
  <c r="K45" i="14"/>
  <c r="AM23" i="1"/>
  <c r="J31" i="14"/>
  <c r="K31" i="14"/>
  <c r="K41" i="14"/>
  <c r="AL35" i="1"/>
  <c r="I45" i="14"/>
  <c r="Q53" i="1"/>
  <c r="K51" i="14"/>
  <c r="J143" i="14"/>
  <c r="AM18" i="1"/>
  <c r="J17" i="14"/>
  <c r="K143" i="14"/>
  <c r="AM35" i="1"/>
  <c r="J45" i="14"/>
  <c r="AL23" i="1"/>
  <c r="I31" i="14"/>
  <c r="AL18" i="1"/>
  <c r="I17" i="14"/>
  <c r="J51" i="14"/>
  <c r="K139" i="14"/>
  <c r="I139" i="14"/>
  <c r="J41" i="14"/>
  <c r="E143" i="2"/>
  <c r="E148" i="2" s="1"/>
  <c r="I132" i="14"/>
  <c r="I41" i="14"/>
  <c r="K24" i="14"/>
  <c r="I51" i="14"/>
  <c r="O69" i="3"/>
  <c r="AL55" i="3"/>
  <c r="AL51" i="3" s="1"/>
  <c r="AL61" i="3" s="1"/>
  <c r="AL63" i="3" s="1"/>
  <c r="AL68" i="3" s="1"/>
  <c r="AD46" i="3"/>
  <c r="I52" i="3"/>
  <c r="AE46" i="3"/>
  <c r="AE62" i="3" s="1"/>
  <c r="F61" i="2"/>
  <c r="Y19" i="3"/>
  <c r="Y23" i="3" s="1"/>
  <c r="Y42" i="3" s="1"/>
  <c r="X23" i="3"/>
  <c r="I54" i="3"/>
  <c r="F24" i="2"/>
  <c r="AC46" i="3"/>
  <c r="AC62" i="3" s="1"/>
  <c r="E61" i="2"/>
  <c r="U26" i="1"/>
  <c r="E24" i="2"/>
  <c r="AM32" i="1"/>
  <c r="G61" i="2"/>
  <c r="AL65" i="1"/>
  <c r="AM66" i="1"/>
  <c r="G145" i="2"/>
  <c r="AM27" i="13" l="1"/>
  <c r="P30" i="13"/>
  <c r="AM22" i="13"/>
  <c r="AL22" i="13"/>
  <c r="AF39" i="13"/>
  <c r="AM45" i="13"/>
  <c r="E145" i="2"/>
  <c r="I145" i="14" s="1"/>
  <c r="Q27" i="13"/>
  <c r="F97" i="14"/>
  <c r="E24" i="14"/>
  <c r="AL45" i="13"/>
  <c r="F148" i="2"/>
  <c r="P17" i="13"/>
  <c r="P27" i="13" s="1"/>
  <c r="E97" i="14"/>
  <c r="F24" i="14"/>
  <c r="F61" i="14"/>
  <c r="Q64" i="13"/>
  <c r="AF17" i="13"/>
  <c r="AC17" i="13"/>
  <c r="E30" i="13"/>
  <c r="W13" i="13"/>
  <c r="AD53" i="13"/>
  <c r="AE53" i="13"/>
  <c r="I39" i="13"/>
  <c r="I18" i="13"/>
  <c r="AE29" i="13"/>
  <c r="AD29" i="13"/>
  <c r="J18" i="13"/>
  <c r="AF29" i="13"/>
  <c r="E61" i="14"/>
  <c r="G97" i="14"/>
  <c r="AM21" i="13"/>
  <c r="K97" i="14"/>
  <c r="K148" i="14" s="1"/>
  <c r="V30" i="13"/>
  <c r="I46" i="13"/>
  <c r="X20" i="13"/>
  <c r="AD60" i="13"/>
  <c r="AE60" i="13"/>
  <c r="O17" i="13"/>
  <c r="O27" i="13" s="1"/>
  <c r="F123" i="14"/>
  <c r="X38" i="13"/>
  <c r="AC60" i="13"/>
  <c r="H46" i="13"/>
  <c r="AM46" i="13"/>
  <c r="AM44" i="13" s="1"/>
  <c r="AF60" i="13"/>
  <c r="J46" i="13"/>
  <c r="J39" i="13"/>
  <c r="AF53" i="13"/>
  <c r="AL10" i="13"/>
  <c r="AL9" i="13" s="1"/>
  <c r="O8" i="13"/>
  <c r="AE17" i="13"/>
  <c r="F30" i="13"/>
  <c r="H18" i="13"/>
  <c r="AC29" i="13"/>
  <c r="J123" i="14"/>
  <c r="AF48" i="13"/>
  <c r="J34" i="13"/>
  <c r="AM24" i="13"/>
  <c r="AC8" i="13"/>
  <c r="E17" i="13"/>
  <c r="AL65" i="13"/>
  <c r="AM66" i="13"/>
  <c r="AF8" i="13"/>
  <c r="AE39" i="13"/>
  <c r="AD39" i="13"/>
  <c r="I28" i="13"/>
  <c r="AL24" i="13"/>
  <c r="E123" i="14"/>
  <c r="I34" i="13"/>
  <c r="U8" i="13"/>
  <c r="AE48" i="13"/>
  <c r="AD48" i="13"/>
  <c r="Y14" i="13"/>
  <c r="V12" i="13"/>
  <c r="AL66" i="13"/>
  <c r="AD8" i="13"/>
  <c r="D17" i="13"/>
  <c r="U26" i="13"/>
  <c r="H34" i="13"/>
  <c r="AC48" i="13"/>
  <c r="G24" i="14"/>
  <c r="E143" i="14"/>
  <c r="H28" i="13"/>
  <c r="AC39" i="13"/>
  <c r="F143" i="14"/>
  <c r="G61" i="14"/>
  <c r="D30" i="13"/>
  <c r="AD17" i="13"/>
  <c r="AM10" i="13"/>
  <c r="AM9" i="13" s="1"/>
  <c r="P8" i="13"/>
  <c r="AM65" i="13"/>
  <c r="F17" i="13"/>
  <c r="AE7" i="13" s="1"/>
  <c r="AE8" i="13"/>
  <c r="G123" i="14"/>
  <c r="AL21" i="13"/>
  <c r="J28" i="13"/>
  <c r="AL46" i="13"/>
  <c r="W31" i="13"/>
  <c r="H39" i="13"/>
  <c r="AC53" i="13"/>
  <c r="G143" i="14"/>
  <c r="J97" i="14"/>
  <c r="I24" i="14"/>
  <c r="G63" i="2"/>
  <c r="K61" i="14"/>
  <c r="I61" i="14"/>
  <c r="J24" i="14"/>
  <c r="J61" i="14"/>
  <c r="I143" i="14"/>
  <c r="I148" i="14" s="1"/>
  <c r="K145" i="14"/>
  <c r="J145" i="14"/>
  <c r="F63" i="2"/>
  <c r="X41" i="3"/>
  <c r="X42" i="3"/>
  <c r="E63" i="2"/>
  <c r="E147" i="2" s="1"/>
  <c r="Q61" i="1"/>
  <c r="P61" i="1"/>
  <c r="O61" i="1"/>
  <c r="AM57" i="1"/>
  <c r="AL57" i="1"/>
  <c r="AM52" i="1"/>
  <c r="AL52" i="1"/>
  <c r="AF60" i="1"/>
  <c r="I46" i="1"/>
  <c r="H46" i="1"/>
  <c r="AF57" i="1"/>
  <c r="AC57" i="1"/>
  <c r="Y39" i="1"/>
  <c r="X37" i="1"/>
  <c r="Y37" i="1" s="1"/>
  <c r="AF50" i="1"/>
  <c r="AC50" i="1"/>
  <c r="AF49" i="1"/>
  <c r="AC49" i="1"/>
  <c r="Y35" i="1"/>
  <c r="AF48" i="1"/>
  <c r="H34" i="1"/>
  <c r="Y34" i="1"/>
  <c r="Y33" i="1"/>
  <c r="Y28" i="1"/>
  <c r="Y27" i="1"/>
  <c r="Y26" i="1"/>
  <c r="AF44" i="1"/>
  <c r="AC44" i="1"/>
  <c r="AC23" i="1"/>
  <c r="AD24" i="1"/>
  <c r="AC22" i="1"/>
  <c r="AD42" i="1"/>
  <c r="AD21" i="1"/>
  <c r="AF41" i="1"/>
  <c r="AD20" i="1"/>
  <c r="AC19" i="1"/>
  <c r="AF39" i="1"/>
  <c r="AC18" i="1"/>
  <c r="Y20" i="1"/>
  <c r="AE17" i="1"/>
  <c r="AE18" i="1"/>
  <c r="Y17" i="1"/>
  <c r="O17" i="1"/>
  <c r="Y16" i="1"/>
  <c r="Q8" i="1"/>
  <c r="Y15" i="1"/>
  <c r="Y14" i="1"/>
  <c r="AF13" i="1"/>
  <c r="AD12" i="1"/>
  <c r="Y10" i="1"/>
  <c r="AC9" i="1"/>
  <c r="Y9" i="1"/>
  <c r="O8" i="1"/>
  <c r="D17" i="1"/>
  <c r="Y8" i="1"/>
  <c r="Q66" i="13" l="1"/>
  <c r="Q69" i="13" s="1"/>
  <c r="AL44" i="13"/>
  <c r="AF59" i="13"/>
  <c r="AC52" i="13"/>
  <c r="O64" i="13"/>
  <c r="AL43" i="13"/>
  <c r="AL40" i="13" s="1"/>
  <c r="AC28" i="13"/>
  <c r="AL60" i="13"/>
  <c r="AL56" i="13" s="1"/>
  <c r="E63" i="14"/>
  <c r="E147" i="14" s="1"/>
  <c r="G145" i="14"/>
  <c r="E148" i="14"/>
  <c r="AL20" i="13"/>
  <c r="AL37" i="13" s="1"/>
  <c r="F145" i="14"/>
  <c r="AM60" i="13"/>
  <c r="AM56" i="13" s="1"/>
  <c r="G63" i="14"/>
  <c r="G147" i="14" s="1"/>
  <c r="J148" i="14"/>
  <c r="E145" i="14"/>
  <c r="AM43" i="13"/>
  <c r="AM40" i="13" s="1"/>
  <c r="AM48" i="13" s="1"/>
  <c r="AF28" i="13"/>
  <c r="F63" i="14"/>
  <c r="F147" i="14" s="1"/>
  <c r="Y26" i="13"/>
  <c r="U25" i="13"/>
  <c r="Y25" i="13" s="1"/>
  <c r="AC7" i="13"/>
  <c r="AF7" i="13"/>
  <c r="AF47" i="13"/>
  <c r="AE59" i="13"/>
  <c r="AD59" i="13"/>
  <c r="G148" i="14"/>
  <c r="AD52" i="13"/>
  <c r="I50" i="13"/>
  <c r="AE52" i="13"/>
  <c r="H30" i="13"/>
  <c r="AC38" i="13"/>
  <c r="D32" i="13"/>
  <c r="AD7" i="13"/>
  <c r="V23" i="13"/>
  <c r="V41" i="13" s="1"/>
  <c r="AF52" i="13"/>
  <c r="J50" i="13"/>
  <c r="H50" i="13"/>
  <c r="AC59" i="13"/>
  <c r="AD16" i="13"/>
  <c r="AC16" i="13"/>
  <c r="E32" i="13"/>
  <c r="AF16" i="13"/>
  <c r="Y8" i="13"/>
  <c r="U7" i="13"/>
  <c r="AE38" i="13"/>
  <c r="I30" i="13"/>
  <c r="AD38" i="13"/>
  <c r="AE16" i="13"/>
  <c r="F32" i="13"/>
  <c r="AE6" i="13" s="1"/>
  <c r="P64" i="13"/>
  <c r="Y31" i="13"/>
  <c r="J30" i="13"/>
  <c r="AF38" i="13"/>
  <c r="F148" i="14"/>
  <c r="AC47" i="13"/>
  <c r="AD47" i="13"/>
  <c r="AE47" i="13"/>
  <c r="Y38" i="13"/>
  <c r="X37" i="13"/>
  <c r="Y37" i="13" s="1"/>
  <c r="X19" i="13"/>
  <c r="Y20" i="13"/>
  <c r="AM20" i="13"/>
  <c r="AM37" i="13" s="1"/>
  <c r="AE28" i="13"/>
  <c r="AD28" i="13"/>
  <c r="Y13" i="13"/>
  <c r="W32" i="13"/>
  <c r="Y32" i="13" s="1"/>
  <c r="W12" i="13"/>
  <c r="W23" i="13" s="1"/>
  <c r="I63" i="14"/>
  <c r="I147" i="14" s="1"/>
  <c r="F147" i="2"/>
  <c r="J63" i="14"/>
  <c r="J147" i="14" s="1"/>
  <c r="G147" i="2"/>
  <c r="K63" i="14"/>
  <c r="K147" i="14" s="1"/>
  <c r="Y41" i="3"/>
  <c r="Y43" i="3" s="1"/>
  <c r="X43" i="3"/>
  <c r="O44" i="1"/>
  <c r="Q44" i="1"/>
  <c r="AM19" i="1"/>
  <c r="AM9" i="1" s="1"/>
  <c r="O34" i="1"/>
  <c r="P48" i="1"/>
  <c r="AM36" i="1" s="1"/>
  <c r="AM20" i="1" s="1"/>
  <c r="O54" i="1"/>
  <c r="P34" i="1"/>
  <c r="Q34" i="1"/>
  <c r="AC59" i="1"/>
  <c r="Q54" i="1"/>
  <c r="AL19" i="1"/>
  <c r="AL9" i="1" s="1"/>
  <c r="X19" i="1"/>
  <c r="X23" i="1" s="1"/>
  <c r="X41" i="1" s="1"/>
  <c r="X43" i="1" s="1"/>
  <c r="AF30" i="1"/>
  <c r="AC11" i="1"/>
  <c r="AF32" i="1"/>
  <c r="AC12" i="1"/>
  <c r="AE13" i="1"/>
  <c r="Y21" i="1"/>
  <c r="AF40" i="1"/>
  <c r="AE20" i="1"/>
  <c r="AD23" i="1"/>
  <c r="AD22" i="1"/>
  <c r="AF43" i="1"/>
  <c r="AF23" i="1"/>
  <c r="AF25" i="1"/>
  <c r="AD55" i="1"/>
  <c r="AF8" i="1"/>
  <c r="AF29" i="1"/>
  <c r="AE9" i="1"/>
  <c r="AD10" i="1"/>
  <c r="AF31" i="1"/>
  <c r="AE11" i="1"/>
  <c r="AF12" i="1"/>
  <c r="AC34" i="1"/>
  <c r="AE21" i="1"/>
  <c r="AE22" i="1"/>
  <c r="AC24" i="1"/>
  <c r="AD48" i="1"/>
  <c r="AF55" i="1"/>
  <c r="AD61" i="1"/>
  <c r="AC30" i="1"/>
  <c r="AD13" i="1"/>
  <c r="AE34" i="1"/>
  <c r="AD18" i="1"/>
  <c r="AC40" i="1"/>
  <c r="AC43" i="1"/>
  <c r="AF24" i="1"/>
  <c r="AD25" i="1"/>
  <c r="AF54" i="1"/>
  <c r="AE56" i="1"/>
  <c r="AD59" i="1"/>
  <c r="AE8" i="1"/>
  <c r="AC14" i="1"/>
  <c r="AF10" i="1"/>
  <c r="AD11" i="1"/>
  <c r="AF35" i="1"/>
  <c r="AC29" i="1"/>
  <c r="P8" i="1"/>
  <c r="AC8" i="1"/>
  <c r="AC31" i="1"/>
  <c r="AC32" i="1"/>
  <c r="AF33" i="1"/>
  <c r="AF34" i="1"/>
  <c r="AE14" i="1"/>
  <c r="AF36" i="1"/>
  <c r="AF18" i="1"/>
  <c r="AC20" i="1"/>
  <c r="AD40" i="1"/>
  <c r="AC41" i="1"/>
  <c r="AF22" i="1"/>
  <c r="AF21" i="1"/>
  <c r="AF42" i="1"/>
  <c r="AD43" i="1"/>
  <c r="AE44" i="1"/>
  <c r="AC25" i="1"/>
  <c r="AE49" i="1"/>
  <c r="AE50" i="1"/>
  <c r="Y38" i="1"/>
  <c r="AC55" i="1"/>
  <c r="AF56" i="1"/>
  <c r="AE57" i="1"/>
  <c r="J46" i="1"/>
  <c r="AF59" i="1" s="1"/>
  <c r="P54" i="1"/>
  <c r="AF9" i="1"/>
  <c r="AE32" i="1"/>
  <c r="AC35" i="1"/>
  <c r="P17" i="1"/>
  <c r="AE39" i="1"/>
  <c r="AF20" i="1"/>
  <c r="AF19" i="1"/>
  <c r="AC21" i="1"/>
  <c r="AE41" i="1"/>
  <c r="I34" i="1"/>
  <c r="AC48" i="1"/>
  <c r="AC54" i="1"/>
  <c r="AC60" i="1"/>
  <c r="O48" i="1"/>
  <c r="AL36" i="1" s="1"/>
  <c r="AL20" i="1" s="1"/>
  <c r="Q48" i="1"/>
  <c r="AC13" i="1"/>
  <c r="Q17" i="1"/>
  <c r="Q27" i="1" s="1"/>
  <c r="AC42" i="1"/>
  <c r="U25" i="1"/>
  <c r="Y25" i="1" s="1"/>
  <c r="AE54" i="1"/>
  <c r="AC56" i="1"/>
  <c r="P44" i="1"/>
  <c r="AE60" i="1"/>
  <c r="AC61" i="1"/>
  <c r="D30" i="1"/>
  <c r="AD17" i="1"/>
  <c r="U7" i="1"/>
  <c r="AE29" i="1"/>
  <c r="AD29" i="1"/>
  <c r="AD8" i="1"/>
  <c r="AD9" i="1"/>
  <c r="AD30" i="1"/>
  <c r="AE31" i="1"/>
  <c r="AD31" i="1"/>
  <c r="V12" i="1"/>
  <c r="I18" i="1"/>
  <c r="E30" i="1"/>
  <c r="AC17" i="1"/>
  <c r="AD19" i="1"/>
  <c r="AL45" i="1" s="1"/>
  <c r="AE19" i="1"/>
  <c r="AC10" i="1"/>
  <c r="AC33" i="1"/>
  <c r="AC36" i="1"/>
  <c r="AF17" i="1"/>
  <c r="F30" i="1"/>
  <c r="H18" i="1"/>
  <c r="O27" i="1"/>
  <c r="E17" i="1"/>
  <c r="AD7" i="1" s="1"/>
  <c r="AE10" i="1"/>
  <c r="AD33" i="1"/>
  <c r="AE33" i="1"/>
  <c r="AD14" i="1"/>
  <c r="AE35" i="1"/>
  <c r="AF14" i="1"/>
  <c r="AE36" i="1"/>
  <c r="AD36" i="1"/>
  <c r="F17" i="1"/>
  <c r="H28" i="1"/>
  <c r="AC39" i="1"/>
  <c r="AF11" i="1"/>
  <c r="AE12" i="1"/>
  <c r="J18" i="1"/>
  <c r="AE23" i="1"/>
  <c r="AE24" i="1"/>
  <c r="AE25" i="1"/>
  <c r="I28" i="1"/>
  <c r="V30" i="1"/>
  <c r="AE30" i="1"/>
  <c r="J34" i="1"/>
  <c r="AE40" i="1"/>
  <c r="AE42" i="1"/>
  <c r="AE43" i="1"/>
  <c r="AD44" i="1"/>
  <c r="AE48" i="1"/>
  <c r="AM43" i="1" s="1"/>
  <c r="AM40" i="1" s="1"/>
  <c r="AD50" i="1"/>
  <c r="AE55" i="1"/>
  <c r="AD56" i="1"/>
  <c r="AD60" i="1"/>
  <c r="AE61" i="1"/>
  <c r="J28" i="1"/>
  <c r="AD32" i="1"/>
  <c r="AD34" i="1"/>
  <c r="AD35" i="1"/>
  <c r="AD39" i="1"/>
  <c r="AD41" i="1"/>
  <c r="AD49" i="1"/>
  <c r="AD57" i="1"/>
  <c r="AF61" i="1"/>
  <c r="AD54" i="1"/>
  <c r="AC47" i="1" l="1"/>
  <c r="O66" i="13"/>
  <c r="O69" i="13" s="1"/>
  <c r="P66" i="13"/>
  <c r="P69" i="13" s="1"/>
  <c r="AL48" i="13"/>
  <c r="AF6" i="13"/>
  <c r="AC6" i="13"/>
  <c r="AD6" i="13"/>
  <c r="AC27" i="13"/>
  <c r="AF62" i="13"/>
  <c r="H52" i="13"/>
  <c r="AC46" i="13"/>
  <c r="H54" i="13"/>
  <c r="X23" i="13"/>
  <c r="Y19" i="13"/>
  <c r="W30" i="13"/>
  <c r="Y30" i="13" s="1"/>
  <c r="AF27" i="13"/>
  <c r="AE27" i="13"/>
  <c r="AD27" i="13"/>
  <c r="U23" i="13"/>
  <c r="Y7" i="13"/>
  <c r="I54" i="13"/>
  <c r="AE46" i="13"/>
  <c r="AF46" i="13"/>
  <c r="J52" i="13"/>
  <c r="AD46" i="13"/>
  <c r="I52" i="13"/>
  <c r="AD62" i="13"/>
  <c r="J54" i="13"/>
  <c r="Y12" i="13"/>
  <c r="V42" i="13"/>
  <c r="P64" i="1"/>
  <c r="X42" i="1"/>
  <c r="AL37" i="1"/>
  <c r="O64" i="1"/>
  <c r="O66" i="1" s="1"/>
  <c r="O69" i="1" s="1"/>
  <c r="AM37" i="1"/>
  <c r="AF47" i="1"/>
  <c r="AC28" i="1"/>
  <c r="Y19" i="1"/>
  <c r="AE59" i="1"/>
  <c r="AD47" i="1"/>
  <c r="AM45" i="1"/>
  <c r="AE7" i="1"/>
  <c r="AL43" i="1"/>
  <c r="AL40" i="1" s="1"/>
  <c r="AL46" i="1"/>
  <c r="AL44" i="1" s="1"/>
  <c r="P27" i="1"/>
  <c r="AF28" i="1"/>
  <c r="Q64" i="1"/>
  <c r="Q66" i="1" s="1"/>
  <c r="Q69" i="1" s="1"/>
  <c r="AM46" i="1"/>
  <c r="U23" i="1"/>
  <c r="U42" i="1" s="1"/>
  <c r="Y7" i="1"/>
  <c r="AD16" i="1"/>
  <c r="D32" i="1"/>
  <c r="AC38" i="1"/>
  <c r="H30" i="1"/>
  <c r="E32" i="1"/>
  <c r="AC16" i="1"/>
  <c r="AF16" i="1"/>
  <c r="V23" i="1"/>
  <c r="V41" i="1" s="1"/>
  <c r="J30" i="1"/>
  <c r="AF38" i="1"/>
  <c r="AE47" i="1"/>
  <c r="AD38" i="1"/>
  <c r="I30" i="1"/>
  <c r="AE38" i="1"/>
  <c r="AC7" i="1"/>
  <c r="AF7" i="1"/>
  <c r="F32" i="1"/>
  <c r="AE16" i="1"/>
  <c r="AE28" i="1"/>
  <c r="AD28" i="1"/>
  <c r="AL55" i="13" l="1"/>
  <c r="AL51" i="13" s="1"/>
  <c r="AL61" i="13" s="1"/>
  <c r="AL63" i="13" s="1"/>
  <c r="AL68" i="13" s="1"/>
  <c r="AM55" i="13"/>
  <c r="AM51" i="13" s="1"/>
  <c r="AM61" i="13" s="1"/>
  <c r="AM63" i="13" s="1"/>
  <c r="AM68" i="13" s="1"/>
  <c r="W41" i="13"/>
  <c r="W43" i="13" s="1"/>
  <c r="Y23" i="13"/>
  <c r="Y42" i="13" s="1"/>
  <c r="U42" i="13"/>
  <c r="U41" i="13"/>
  <c r="X42" i="13"/>
  <c r="X41" i="13"/>
  <c r="X43" i="13" s="1"/>
  <c r="AE62" i="13"/>
  <c r="AC62" i="13"/>
  <c r="P66" i="1"/>
  <c r="P69" i="1" s="1"/>
  <c r="AM44" i="1"/>
  <c r="AM48" i="1" s="1"/>
  <c r="AL48" i="1"/>
  <c r="AF27" i="1"/>
  <c r="J39" i="1"/>
  <c r="J50" i="1" s="1"/>
  <c r="J54" i="1" s="1"/>
  <c r="AC53" i="1"/>
  <c r="AL55" i="1" s="1"/>
  <c r="AL51" i="1" s="1"/>
  <c r="Y31" i="1"/>
  <c r="AD6" i="1"/>
  <c r="H39" i="1"/>
  <c r="AC27" i="1"/>
  <c r="AE6" i="1"/>
  <c r="AE27" i="1"/>
  <c r="AD27" i="1"/>
  <c r="AC6" i="1"/>
  <c r="AF6" i="1"/>
  <c r="U41" i="1"/>
  <c r="Y41" i="13" l="1"/>
  <c r="Y43" i="13" s="1"/>
  <c r="U43" i="13"/>
  <c r="I39" i="1"/>
  <c r="AC52" i="1" s="1"/>
  <c r="AE53" i="1"/>
  <c r="AM55" i="1" s="1"/>
  <c r="AM51" i="1" s="1"/>
  <c r="AD53" i="1"/>
  <c r="AL60" i="1" s="1"/>
  <c r="AL56" i="1" s="1"/>
  <c r="AL61" i="1" s="1"/>
  <c r="AL63" i="1" s="1"/>
  <c r="AL68" i="1" s="1"/>
  <c r="W32" i="1"/>
  <c r="Y13" i="1"/>
  <c r="W12" i="1"/>
  <c r="AF53" i="1"/>
  <c r="AM60" i="1" s="1"/>
  <c r="AM56" i="1" s="1"/>
  <c r="H50" i="1"/>
  <c r="J52" i="1"/>
  <c r="U43" i="1"/>
  <c r="Y32" i="1" l="1"/>
  <c r="W30" i="1"/>
  <c r="Y30" i="1" s="1"/>
  <c r="W23" i="1"/>
  <c r="Y12" i="1"/>
  <c r="Y23" i="1" s="1"/>
  <c r="AM61" i="1"/>
  <c r="AM63" i="1" s="1"/>
  <c r="AM68" i="1" s="1"/>
  <c r="AE52" i="1"/>
  <c r="AD52" i="1"/>
  <c r="AD62" i="1" s="1"/>
  <c r="AF52" i="1"/>
  <c r="I50" i="1"/>
  <c r="H52" i="1"/>
  <c r="H54" i="1"/>
  <c r="AC46" i="1" l="1"/>
  <c r="I54" i="1"/>
  <c r="W41" i="1"/>
  <c r="W43" i="1" s="1"/>
  <c r="V42" i="1"/>
  <c r="AE46" i="1"/>
  <c r="AD46" i="1"/>
  <c r="AF46" i="1"/>
  <c r="Y42" i="1"/>
  <c r="I52" i="1"/>
  <c r="AF62" i="1"/>
  <c r="AC62" i="1" l="1"/>
  <c r="Y41" i="1"/>
  <c r="Y43" i="1" s="1"/>
  <c r="AE62" i="1"/>
</calcChain>
</file>

<file path=xl/sharedStrings.xml><?xml version="1.0" encoding="utf-8"?>
<sst xmlns="http://schemas.openxmlformats.org/spreadsheetml/2006/main" count="2847" uniqueCount="202">
  <si>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</si>
  <si>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</si>
  <si>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</si>
  <si>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</si>
  <si>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</si>
  <si>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</si>
  <si>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ACTIVO</t>
  </si>
  <si>
    <t>PASIVO</t>
  </si>
  <si>
    <t>Origen</t>
  </si>
  <si>
    <t>Aplicación</t>
  </si>
  <si>
    <t>INGRESOS Y OTROS BENEFICIOS</t>
  </si>
  <si>
    <t>Activo Circulante</t>
  </si>
  <si>
    <t>Pasivo Circulante</t>
  </si>
  <si>
    <t>Ingresos de la Gestión:</t>
  </si>
  <si>
    <t>Aportaciones</t>
  </si>
  <si>
    <t>Flujo de Efectivo de las Actividades de Operación</t>
  </si>
  <si>
    <t>Efectivo y Equivalentes</t>
  </si>
  <si>
    <t>Cuentas por Pagar a Corto Plazo</t>
  </si>
  <si>
    <t>Impuestos</t>
  </si>
  <si>
    <t>Donaciones de Capital</t>
  </si>
  <si>
    <t>Derechos a Recibir Efectivo o Equivalentes</t>
  </si>
  <si>
    <t>Documentos por Pagar a Corto Plazo</t>
  </si>
  <si>
    <t>Cuotas y Aportaciones de Seguridad Social</t>
  </si>
  <si>
    <t>Actualización de la Hacienda Pública/Patrimonio</t>
  </si>
  <si>
    <t>Derechos a Recibir Bienes o Servicios</t>
  </si>
  <si>
    <t>Porción a Corto Plazo de la Deuda Pública a Largo Plazo</t>
  </si>
  <si>
    <t>Contribuciones de Mejoras</t>
  </si>
  <si>
    <t>Inventarios</t>
  </si>
  <si>
    <t>Títulos y Valores a Corto Plazo</t>
  </si>
  <si>
    <t>Derechos</t>
  </si>
  <si>
    <t xml:space="preserve"> </t>
  </si>
  <si>
    <t>Almacenes</t>
  </si>
  <si>
    <t>Pasivos Diferidos a Corto Plazo</t>
  </si>
  <si>
    <t>Productos</t>
  </si>
  <si>
    <t>Resultados del Ejercicio (Ahorro/Desahorro)</t>
  </si>
  <si>
    <t>Estimación por Pérdida o Deterioro de Activos Circulantes</t>
  </si>
  <si>
    <t>Fondos y Bienes de Terceros en Garantía y/o Administración a Corto Plazo</t>
  </si>
  <si>
    <t>Aprovechamientos</t>
  </si>
  <si>
    <t>Resultados de Ejercicios Anteriores</t>
  </si>
  <si>
    <t>Otros Activos Circulantes</t>
  </si>
  <si>
    <t>Provisiones a Corto Plazo</t>
  </si>
  <si>
    <t>Ingresos por Venta de Bienes y Prestación de Servicios</t>
  </si>
  <si>
    <t xml:space="preserve">Revalúos  </t>
  </si>
  <si>
    <t>Otros Pasivos a Corto Plazo</t>
  </si>
  <si>
    <t>Participaciones, Aportaciones, Convenios, Incentivos Derivados de la Colaboración Fiscal, Fondos Distintos de Aportaciones, Transferencias, Asignaciones, Subsidios y Subvenciones, y Pensiones y Jubilaciones</t>
  </si>
  <si>
    <t>Reservas</t>
  </si>
  <si>
    <t>Total de Activo Circulante</t>
  </si>
  <si>
    <t>Participaciones, Aportaciones, Convenios, Incentivos Derivados de la Colaboración Fiscal y Fondos Distintos de Aportaciones</t>
  </si>
  <si>
    <t>Rectificaciones de Resultados de Ejercicios Anteriores</t>
  </si>
  <si>
    <t>Activo No Circulante</t>
  </si>
  <si>
    <t>Participaciones y Aportaciones, Convenios, Incentivos Derivados de la Colaboración Fiscal y Fondos Distintos de Aportaciones</t>
  </si>
  <si>
    <t>Total de Pasivo Circulante</t>
  </si>
  <si>
    <t>Transferencias, Asignaciones, Subsidios y Subvenciones, y Pensiones y Jubilaciones</t>
  </si>
  <si>
    <t>Inversiones Financieras a Largo Plazo</t>
  </si>
  <si>
    <t>Transferencias, Asignaciones y Subsidios y Subvenciones, y Pensiones y Jubilaciones</t>
  </si>
  <si>
    <t>Otros Ingresos y Beneficios</t>
  </si>
  <si>
    <t>Derechos a Recibir Efectivo o Equivalentes a Largo Plazo</t>
  </si>
  <si>
    <t>Otros Orígenes de Operación</t>
  </si>
  <si>
    <t>Pasivo No Circulante</t>
  </si>
  <si>
    <t>Ingresos Financieros</t>
  </si>
  <si>
    <t>Resultado por Posición Monetaria</t>
  </si>
  <si>
    <t>Bienes Inmuebles, Infraestructura y Construcciones en Proceso</t>
  </si>
  <si>
    <t>Cuentas por Pagar a Largo Plazo</t>
  </si>
  <si>
    <t>Incremento por Variación de Inventarios</t>
  </si>
  <si>
    <t>Resultado por Tenencia de Activos no Monetarios</t>
  </si>
  <si>
    <t>Bienes Muebles</t>
  </si>
  <si>
    <t>Servicios Personales</t>
  </si>
  <si>
    <t>Documentos por Pagar a Largo Plazo</t>
  </si>
  <si>
    <t>Disminución del Exceso de Estimaciones por Pérdida o Deterioro u Obsolescencia</t>
  </si>
  <si>
    <t>Activos Intangibles</t>
  </si>
  <si>
    <t>Materiales y Suministros</t>
  </si>
  <si>
    <t>Deuda Pública a Largo Plazo</t>
  </si>
  <si>
    <t>Disminución del Exceso de Provisiones</t>
  </si>
  <si>
    <t>Depreciación, Deterioro y Amortización Acumulada de Bienes</t>
  </si>
  <si>
    <t>Servicios Generales</t>
  </si>
  <si>
    <t>Pasivos Diferidos a Largo Plazo</t>
  </si>
  <si>
    <t>Otros Ingresos y Beneficios Varios</t>
  </si>
  <si>
    <t>Activos Diferidos</t>
  </si>
  <si>
    <t>Transferencias Internas y Asignaciones al Sector Público</t>
  </si>
  <si>
    <t>Fondos y Bienes de Terceros en Garantía y/o en Administración a Largo Plazo</t>
  </si>
  <si>
    <t>Estimación por Pérdida o Deterioro de Activos no Circulantes</t>
  </si>
  <si>
    <t>Transferencias al resto del Sector Público</t>
  </si>
  <si>
    <t>Provisiones a Largo Plazo</t>
  </si>
  <si>
    <t>Total de Ingresos y Otros Beneficios</t>
  </si>
  <si>
    <t>Otros Activos no Circulantes</t>
  </si>
  <si>
    <t xml:space="preserve">Subsidios y Subvenciones </t>
  </si>
  <si>
    <t>Ayudas Sociales</t>
  </si>
  <si>
    <t>Total de Pasivo No Circulante</t>
  </si>
  <si>
    <t>GASTOS Y OTRAS PÉRDIDAS</t>
  </si>
  <si>
    <t>Pensiones y Jubilaciones</t>
  </si>
  <si>
    <t>Gastos de Funcionamiento</t>
  </si>
  <si>
    <t>Transferencias a Fideicomisos, Mandatos y Contratos Análogos</t>
  </si>
  <si>
    <t>Total de Activo No Circulante</t>
  </si>
  <si>
    <t>Total del Pasivo</t>
  </si>
  <si>
    <t>Transferencias a la Seguridad Social</t>
  </si>
  <si>
    <t>Donativos</t>
  </si>
  <si>
    <t>Total Activo</t>
  </si>
  <si>
    <t>HACIENDA PÚBLICA/PATRIMONIO</t>
  </si>
  <si>
    <t>Transferencias al Exterior</t>
  </si>
  <si>
    <t>Transferencias, Asignaciones, Subsidios Y Otras Ayudas</t>
  </si>
  <si>
    <t xml:space="preserve">Participaciones </t>
  </si>
  <si>
    <t>Hacienda Pública/Patrimonio Contribuido</t>
  </si>
  <si>
    <t>Transferencias al Resto del Sector Público</t>
  </si>
  <si>
    <t>Convenios</t>
  </si>
  <si>
    <t>Subsidios y Subvenciones</t>
  </si>
  <si>
    <t>Otras Aplicaciones de Operación</t>
  </si>
  <si>
    <t>Flujo Neto de Efectivo por Actividades de Operación</t>
  </si>
  <si>
    <t>Hacienda Pública/Patrimonio Generado</t>
  </si>
  <si>
    <t>Flujo de Efectivo de las actividades de Inversión</t>
  </si>
  <si>
    <t>Resultados del Ejercicio (Ahorro/ Desahorro)</t>
  </si>
  <si>
    <t>Revalúos</t>
  </si>
  <si>
    <t>Participaciones y Aportaciones</t>
  </si>
  <si>
    <t>Otros Orígenes de Inversión</t>
  </si>
  <si>
    <t>Participaciones</t>
  </si>
  <si>
    <t>Bajo protesta de decir verdad declaramos que los Estados Financieros y sus notas, son razonablemente correctos y son responsabilidad del emisor.</t>
  </si>
  <si>
    <t>Exceso o Insuficiencia en la Actualización de la Hacienda Pública/ Patrimonio</t>
  </si>
  <si>
    <t>Intereses, Comisiones y Otros Gastos de la Deuda Pública</t>
  </si>
  <si>
    <t>Intereses de la Deuda Pública</t>
  </si>
  <si>
    <t>Flujo Neto de Efectivo por Actividades de Inversión</t>
  </si>
  <si>
    <t>Comisiones de la Deuda Pública</t>
  </si>
  <si>
    <t>Total Hacienda Pública/Patrimonio</t>
  </si>
  <si>
    <t>Gastos de la Deuda Pública</t>
  </si>
  <si>
    <t>Flujo de Efectivo de las actividades de Financiamiento</t>
  </si>
  <si>
    <t>Costo por Coberturas</t>
  </si>
  <si>
    <t>Total del Pasivo y Hacienda Pública/Patrimonio</t>
  </si>
  <si>
    <t>Apoyos Financieros</t>
  </si>
  <si>
    <t>Endeudamiento Neto</t>
  </si>
  <si>
    <t>Otros Gastos y Pérdidas Extraordinarias</t>
  </si>
  <si>
    <t>Interno</t>
  </si>
  <si>
    <t>Estimaciones, Depreciaciones, Deterioros, Obsolescencia y Amortizaciones</t>
  </si>
  <si>
    <t>Externo</t>
  </si>
  <si>
    <t>Provisiones</t>
  </si>
  <si>
    <t>Otros Orígenes de Financiamiento</t>
  </si>
  <si>
    <t>Disminución de Inventarios</t>
  </si>
  <si>
    <t>Aumento por Insuficiencia de Estimaciones por Pérdida o Deterioro y Obsolescencia</t>
  </si>
  <si>
    <t>Servicios de la Deuda</t>
  </si>
  <si>
    <t>Aumento por Insuficiencia de Provisiones</t>
  </si>
  <si>
    <t>Otros Gastos</t>
  </si>
  <si>
    <t>Inversión Pública</t>
  </si>
  <si>
    <t>Exceso o Insuficiencia en la Actualización de la Hacienda Pública/Patrimonio</t>
  </si>
  <si>
    <t>Inversión Pública no Capitalizable</t>
  </si>
  <si>
    <t>Flujo Neto de Efectivo por Actividades de Financiamiento</t>
  </si>
  <si>
    <t>Total de Gastos y Otras Pérdidas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</si>
  <si>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</si>
  <si>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</si>
  <si>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</si>
  <si>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3.1.1.2.0 Entidades Paraestatales y Fideicomisos No Empresariales y No Financieros</t>
  </si>
  <si>
    <t>Del 01 de Enero al 31 de Diciembre de 2019</t>
  </si>
  <si>
    <t>Estado de Actividades</t>
  </si>
  <si>
    <t>Estado de Situación Financiera</t>
  </si>
  <si>
    <t>Al 31 de Diciembre de 2019</t>
  </si>
  <si>
    <t>Descentralizado 1</t>
  </si>
  <si>
    <t>Descentralizado 2</t>
  </si>
  <si>
    <t>Descentralizado 3</t>
  </si>
  <si>
    <t>Descentralizado 4</t>
  </si>
  <si>
    <t>Descentralizado 5</t>
  </si>
  <si>
    <t>Descentralizado 6</t>
  </si>
  <si>
    <t>Descentralizado 7</t>
  </si>
  <si>
    <t>Descentralizado 8</t>
  </si>
  <si>
    <t>Descentralizado 9</t>
  </si>
  <si>
    <t>Descentralizado 10</t>
  </si>
  <si>
    <t>Estado de Variación en la Hacienda Pública</t>
  </si>
  <si>
    <t>Estado de Cambios en la Situación Financiera</t>
  </si>
  <si>
    <t>Estado de Flujos de Efectivo</t>
  </si>
  <si>
    <t>3.1.1.3.0 Instituciones Públicas de Seguridad Social</t>
  </si>
  <si>
    <t>3.1.2.0.0  Entidades Paramunicipales Empresariales No Financieras Con Participacion Estatal Mayoritaria</t>
  </si>
  <si>
    <t>3.2.2.0.0 Entidades Paramunicipales Empresariales Financieras Monetarias Con Participacion Estatal Mayoritaria</t>
  </si>
  <si>
    <t>3.2.3.0.0 Entidades Paraestatales Empresariales Financieras No Monetarias Con Participacion Estatal Mayoritaria</t>
  </si>
  <si>
    <t>3.2.4.0.0 Fideicomisos Financieros Publicos Con Participacion Estatal Mayoritaria Participacion Estatal Mayoritaria</t>
  </si>
  <si>
    <t>Sector Paramunicipal</t>
  </si>
  <si>
    <t>Exceso o Insuficiencia en la Actualización de la Hacienda
Pública / Patrimonio Neto de 2018</t>
  </si>
  <si>
    <t>Cambios en el Exceso o Insuficiencia en la Actualización
de la Hacienda Pública / Patrimonio Neto de 2019</t>
  </si>
  <si>
    <t>Clasificación Administrativa</t>
  </si>
  <si>
    <t>Normas</t>
  </si>
  <si>
    <t>Link</t>
  </si>
  <si>
    <t>https://www.conac.gob.mx/work/models/CONAC/normatividad/NOR_01_02_002.pdf</t>
  </si>
  <si>
    <t>https://www.conac.gob.mx/work/models/CONAC/normatividad/NOR_01_11_002.pdf</t>
  </si>
  <si>
    <r>
      <t xml:space="preserve">Cuenta Pública de los </t>
    </r>
    <r>
      <rPr>
        <b/>
        <sz val="11"/>
        <color theme="1"/>
        <rFont val="Calibri"/>
        <family val="2"/>
      </rPr>
      <t>Ayuntamientos</t>
    </r>
    <r>
      <rPr>
        <sz val="11"/>
        <color theme="1"/>
        <rFont val="Calibri"/>
        <family val="2"/>
        <scheme val="minor"/>
      </rPr>
      <t xml:space="preserve"> de los Municipios</t>
    </r>
  </si>
  <si>
    <t>Tomos:</t>
  </si>
  <si>
    <r>
      <t xml:space="preserve">Acuerdo por el que se </t>
    </r>
    <r>
      <rPr>
        <b/>
        <sz val="11"/>
        <color theme="1"/>
        <rFont val="Calibri"/>
        <family val="2"/>
        <scheme val="minor"/>
      </rPr>
      <t>armoniza</t>
    </r>
    <r>
      <rPr>
        <sz val="11"/>
        <color theme="1"/>
        <rFont val="Calibri"/>
        <family val="2"/>
        <scheme val="minor"/>
      </rPr>
      <t xml:space="preserve"> la estructura de las cuentas públicas</t>
    </r>
  </si>
  <si>
    <r>
      <t xml:space="preserve">Acuerdo por el que se reforma la Norma en materia de </t>
    </r>
    <r>
      <rPr>
        <b/>
        <sz val="11"/>
        <color theme="1"/>
        <rFont val="Calibri"/>
        <family val="2"/>
        <scheme val="minor"/>
      </rPr>
      <t>consolidación</t>
    </r>
    <r>
      <rPr>
        <sz val="11"/>
        <color theme="1"/>
        <rFont val="Calibri"/>
        <family val="2"/>
        <scheme val="minor"/>
      </rPr>
      <t xml:space="preserve"> de Estados Financieros y demás información contable</t>
    </r>
  </si>
  <si>
    <t>https://www.conac.gob.mx/work/models/CONAC/normatividad/NOR_01_04_007.pdf</t>
  </si>
  <si>
    <r>
      <t xml:space="preserve">En el apartado del Sector Paraestatal de la Federación, de las Entidades Federativas y de los ayuntamientos de los </t>
    </r>
    <r>
      <rPr>
        <b/>
        <sz val="11"/>
        <color theme="1"/>
        <rFont val="Calibri"/>
        <family val="2"/>
        <scheme val="minor"/>
      </rPr>
      <t>Municipios</t>
    </r>
    <r>
      <rPr>
        <sz val="11"/>
        <color theme="1"/>
        <rFont val="Calibri"/>
        <family val="2"/>
        <scheme val="minor"/>
      </rPr>
      <t xml:space="preserve"> se deben presentar las consolidaciones siguientes:</t>
    </r>
  </si>
  <si>
    <r>
      <t xml:space="preserve">Consolidación de </t>
    </r>
    <r>
      <rPr>
        <b/>
        <sz val="11"/>
        <color theme="1"/>
        <rFont val="Calibri"/>
        <family val="2"/>
        <scheme val="minor"/>
      </rPr>
      <t>entidades paraestatales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fideicomisos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empresariales y 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financieros;</t>
    </r>
  </si>
  <si>
    <r>
      <t xml:space="preserve">Consolidación de </t>
    </r>
    <r>
      <rPr>
        <b/>
        <sz val="11"/>
        <color theme="1"/>
        <rFont val="Calibri"/>
        <family val="2"/>
        <scheme val="minor"/>
      </rPr>
      <t>instituciones</t>
    </r>
    <r>
      <rPr>
        <sz val="11"/>
        <color theme="1"/>
        <rFont val="Calibri"/>
        <family val="2"/>
        <scheme val="minor"/>
      </rPr>
      <t xml:space="preserve"> públicas de </t>
    </r>
    <r>
      <rPr>
        <b/>
        <sz val="11"/>
        <color theme="1"/>
        <rFont val="Calibri"/>
        <family val="2"/>
        <scheme val="minor"/>
      </rPr>
      <t>seguridad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social</t>
    </r>
    <r>
      <rPr>
        <sz val="11"/>
        <color theme="1"/>
        <rFont val="Calibri"/>
        <family val="2"/>
        <scheme val="minor"/>
      </rPr>
      <t>;</t>
    </r>
  </si>
  <si>
    <r>
      <t xml:space="preserve">Consolidación de entidades paraestatales y fideicomisos empresariales </t>
    </r>
    <r>
      <rPr>
        <b/>
        <sz val="11"/>
        <color theme="1"/>
        <rFont val="Calibri"/>
        <family val="2"/>
        <scheme val="minor"/>
      </rPr>
      <t>no financieras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mayoritaria;</t>
    </r>
  </si>
  <si>
    <r>
      <t xml:space="preserve">Consolidación de entidades paraestatales empresariales financieras </t>
    </r>
    <r>
      <rPr>
        <b/>
        <sz val="11"/>
        <color theme="1"/>
        <rFont val="Calibri"/>
        <family val="2"/>
        <scheme val="minor"/>
      </rPr>
      <t>monetarias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mayoritaria;</t>
    </r>
  </si>
  <si>
    <r>
      <t xml:space="preserve">Consolidación de entidades paraestatales empresariales financieras 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monetarias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mayoritaria, y</t>
    </r>
  </si>
  <si>
    <r>
      <t xml:space="preserve">Consolidación de </t>
    </r>
    <r>
      <rPr>
        <b/>
        <sz val="11"/>
        <color theme="1"/>
        <rFont val="Calibri"/>
        <family val="2"/>
        <scheme val="minor"/>
      </rPr>
      <t>fideicomisos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financieros</t>
    </r>
    <r>
      <rPr>
        <sz val="11"/>
        <color theme="1"/>
        <rFont val="Calibri"/>
        <family val="2"/>
        <scheme val="minor"/>
      </rPr>
      <t xml:space="preserve"> públicos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mayoritaria.</t>
    </r>
  </si>
  <si>
    <t>(AWA, DIF, CLT, DPT PLE, FFF, VIV…)</t>
  </si>
  <si>
    <t>Hacienda Pública / Patrimonio Contribuido Neto de 2021</t>
  </si>
  <si>
    <t>Hacienda Pública / Patrimonio Generado Neto de 2021</t>
  </si>
  <si>
    <t>Hacienda Pública / Patrimonio Neto Final de 2021</t>
  </si>
  <si>
    <t>Cambios en la Hacienda Pública / Patrimonio Contribuido Neto de 2022</t>
  </si>
  <si>
    <t>Variaciones de la Hacienda Pública / Patrimonio Neto de 2022</t>
  </si>
  <si>
    <t>Hacienda Pública / Patrimonio Neto Final de 2022</t>
  </si>
  <si>
    <t>Sector Paraestatal (Sector Paramunicipal)</t>
  </si>
  <si>
    <t>DIF</t>
  </si>
  <si>
    <t>CLT</t>
  </si>
  <si>
    <t>AWA</t>
  </si>
  <si>
    <t>Del 01 de Enero al 31 de Diciembre de 2023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</si>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</sst>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u/>
      <sz val="8"/>
      <color theme="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27">
    <xf numFmtId="0" fontId="0" fillId="0" borderId="0" xfId="0"/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vertical="top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>
      <alignment horizontal="center" vertical="center" wrapText="1"/>
    </xf>
    <xf numFmtId="164" fontId="6" fillId="0" borderId="6" xfId="3" applyNumberFormat="1" applyFont="1" applyBorder="1" applyAlignment="1">
      <alignment horizontal="center" vertical="center" wrapText="1"/>
    </xf>
    <xf numFmtId="164" fontId="6" fillId="0" borderId="7" xfId="3" applyNumberFormat="1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3" fillId="0" borderId="0" xfId="2" applyFont="1" applyAlignment="1" applyProtection="1">
      <alignment horizontal="left" vertical="top"/>
      <protection locked="0" hidden="1"/>
    </xf>
    <xf numFmtId="0" fontId="6" fillId="0" borderId="8" xfId="2" applyFont="1" applyBorder="1" applyAlignment="1">
      <alignment vertical="top"/>
    </xf>
    <xf numFmtId="4" fontId="6" fillId="0" borderId="0" xfId="2" applyNumberFormat="1" applyFont="1" applyAlignment="1" applyProtection="1">
      <alignment horizontal="right" vertical="top"/>
      <protection locked="0"/>
    </xf>
    <xf numFmtId="4" fontId="10" fillId="0" borderId="0" xfId="2" applyNumberFormat="1" applyFont="1" applyAlignment="1" applyProtection="1">
      <alignment horizontal="right" vertical="top"/>
      <protection locked="0"/>
    </xf>
    <xf numFmtId="4" fontId="6" fillId="0" borderId="9" xfId="2" applyNumberFormat="1" applyFont="1" applyBorder="1" applyAlignment="1" applyProtection="1">
      <alignment horizontal="right" vertical="top"/>
      <protection locked="0"/>
    </xf>
    <xf numFmtId="165" fontId="6" fillId="0" borderId="0" xfId="3" applyNumberFormat="1" applyFont="1" applyAlignment="1" applyProtection="1">
      <alignment vertical="top"/>
      <protection locked="0"/>
    </xf>
    <xf numFmtId="165" fontId="6" fillId="0" borderId="9" xfId="3" applyNumberFormat="1" applyFont="1" applyBorder="1" applyAlignment="1" applyProtection="1">
      <alignment vertical="top"/>
      <protection locked="0"/>
    </xf>
    <xf numFmtId="0" fontId="10" fillId="0" borderId="8" xfId="2" applyFont="1" applyBorder="1" applyProtection="1">
      <protection locked="0"/>
    </xf>
    <xf numFmtId="0" fontId="10" fillId="0" borderId="0" xfId="2" applyFont="1" applyProtection="1"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vertical="top" wrapText="1"/>
      <protection locked="0"/>
    </xf>
    <xf numFmtId="4" fontId="6" fillId="0" borderId="0" xfId="3" applyNumberFormat="1" applyFont="1" applyAlignment="1" applyProtection="1">
      <alignment vertical="top" wrapText="1"/>
      <protection locked="0"/>
    </xf>
    <xf numFmtId="4" fontId="6" fillId="0" borderId="9" xfId="3" applyNumberFormat="1" applyFont="1" applyBorder="1" applyAlignment="1" applyProtection="1">
      <alignment vertical="top" wrapText="1"/>
      <protection locked="0"/>
    </xf>
    <xf numFmtId="4" fontId="10" fillId="0" borderId="9" xfId="2" applyNumberFormat="1" applyFont="1" applyBorder="1" applyAlignment="1" applyProtection="1">
      <alignment vertical="top"/>
      <protection locked="0"/>
    </xf>
    <xf numFmtId="4" fontId="10" fillId="0" borderId="0" xfId="2" applyNumberFormat="1" applyFont="1" applyAlignment="1" applyProtection="1">
      <alignment vertical="top"/>
      <protection locked="0"/>
    </xf>
    <xf numFmtId="0" fontId="6" fillId="0" borderId="8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10" fillId="0" borderId="8" xfId="2" applyFont="1" applyBorder="1" applyAlignment="1">
      <alignment horizontal="left" vertical="top"/>
    </xf>
    <xf numFmtId="165" fontId="10" fillId="0" borderId="0" xfId="3" applyNumberFormat="1" applyFont="1" applyAlignment="1" applyProtection="1">
      <alignment horizontal="right" vertical="top"/>
      <protection locked="0"/>
    </xf>
    <xf numFmtId="4" fontId="10" fillId="0" borderId="9" xfId="2" applyNumberFormat="1" applyFont="1" applyBorder="1" applyAlignment="1" applyProtection="1">
      <alignment horizontal="right" vertical="top"/>
      <protection locked="0"/>
    </xf>
    <xf numFmtId="0" fontId="11" fillId="0" borderId="8" xfId="2" applyFont="1" applyBorder="1" applyAlignment="1">
      <alignment vertical="top"/>
    </xf>
    <xf numFmtId="165" fontId="11" fillId="0" borderId="0" xfId="3" applyNumberFormat="1" applyFont="1" applyAlignment="1" applyProtection="1">
      <alignment vertical="top"/>
      <protection locked="0"/>
    </xf>
    <xf numFmtId="165" fontId="11" fillId="0" borderId="9" xfId="3" applyNumberFormat="1" applyFont="1" applyBorder="1" applyAlignment="1" applyProtection="1">
      <alignment vertical="top"/>
      <protection locked="0"/>
    </xf>
    <xf numFmtId="0" fontId="6" fillId="0" borderId="8" xfId="2" applyFont="1" applyBorder="1" applyAlignment="1">
      <alignment horizontal="left" vertical="top"/>
    </xf>
    <xf numFmtId="0" fontId="6" fillId="0" borderId="0" xfId="2" applyFont="1" applyAlignment="1">
      <alignment horizontal="left" vertical="top"/>
    </xf>
    <xf numFmtId="4" fontId="3" fillId="0" borderId="0" xfId="2" applyNumberFormat="1" applyFont="1" applyAlignment="1" applyProtection="1">
      <alignment horizontal="right" vertical="top"/>
      <protection locked="0"/>
    </xf>
    <xf numFmtId="4" fontId="3" fillId="0" borderId="9" xfId="2" applyNumberFormat="1" applyFont="1" applyBorder="1" applyAlignment="1" applyProtection="1">
      <alignment horizontal="right" vertical="top"/>
      <protection locked="0"/>
    </xf>
    <xf numFmtId="0" fontId="10" fillId="0" borderId="8" xfId="2" applyFont="1" applyBorder="1" applyAlignment="1" applyProtection="1">
      <alignment horizontal="left" vertical="top" wrapText="1"/>
      <protection locked="0"/>
    </xf>
    <xf numFmtId="4" fontId="10" fillId="0" borderId="0" xfId="3" applyNumberFormat="1" applyFont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4" fontId="10" fillId="0" borderId="9" xfId="3" applyNumberFormat="1" applyFont="1" applyBorder="1" applyAlignment="1" applyProtection="1">
      <alignment vertical="top" wrapText="1"/>
      <protection locked="0"/>
    </xf>
    <xf numFmtId="0" fontId="10" fillId="0" borderId="8" xfId="2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horizontal="left" vertical="top"/>
      <protection locked="0"/>
    </xf>
    <xf numFmtId="165" fontId="10" fillId="0" borderId="0" xfId="3" applyNumberFormat="1" applyFont="1" applyAlignment="1" applyProtection="1">
      <alignment vertical="top"/>
      <protection locked="0"/>
    </xf>
    <xf numFmtId="165" fontId="10" fillId="0" borderId="9" xfId="3" applyNumberFormat="1" applyFont="1" applyBorder="1" applyAlignment="1" applyProtection="1">
      <alignment vertical="top"/>
      <protection locked="0"/>
    </xf>
    <xf numFmtId="0" fontId="10" fillId="0" borderId="0" xfId="2" applyFont="1" applyAlignment="1">
      <alignment horizontal="left" vertical="top" wrapText="1"/>
    </xf>
    <xf numFmtId="165" fontId="10" fillId="0" borderId="9" xfId="3" applyNumberFormat="1" applyFont="1" applyBorder="1" applyAlignment="1" applyProtection="1">
      <alignment horizontal="right" vertical="top"/>
      <protection locked="0"/>
    </xf>
    <xf numFmtId="0" fontId="12" fillId="0" borderId="8" xfId="2" applyFont="1" applyBorder="1" applyAlignment="1" applyProtection="1">
      <alignment horizontal="left" vertical="top" wrapText="1"/>
      <protection locked="0"/>
    </xf>
    <xf numFmtId="4" fontId="12" fillId="0" borderId="0" xfId="3" applyNumberFormat="1" applyFont="1" applyAlignment="1" applyProtection="1">
      <alignment vertical="top" wrapText="1"/>
      <protection locked="0"/>
    </xf>
    <xf numFmtId="0" fontId="12" fillId="0" borderId="0" xfId="2" applyFont="1" applyAlignment="1" applyProtection="1">
      <alignment horizontal="left" vertical="top" wrapText="1"/>
      <protection locked="0"/>
    </xf>
    <xf numFmtId="4" fontId="12" fillId="0" borderId="9" xfId="3" applyNumberFormat="1" applyFont="1" applyBorder="1" applyAlignment="1" applyProtection="1">
      <alignment vertical="top" wrapText="1"/>
      <protection locked="0"/>
    </xf>
    <xf numFmtId="4" fontId="6" fillId="0" borderId="9" xfId="2" applyNumberFormat="1" applyFont="1" applyBorder="1" applyAlignment="1" applyProtection="1">
      <alignment vertical="top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10" fillId="0" borderId="0" xfId="2" applyFont="1" applyAlignment="1">
      <alignment horizontal="left" vertical="top"/>
    </xf>
    <xf numFmtId="0" fontId="11" fillId="0" borderId="8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4" fontId="11" fillId="0" borderId="0" xfId="3" applyNumberFormat="1" applyFont="1" applyAlignment="1" applyProtection="1">
      <alignment vertical="top" wrapText="1"/>
      <protection locked="0"/>
    </xf>
    <xf numFmtId="4" fontId="11" fillId="0" borderId="9" xfId="3" applyNumberFormat="1" applyFont="1" applyBorder="1" applyAlignment="1" applyProtection="1">
      <alignment vertical="top" wrapText="1"/>
      <protection locked="0"/>
    </xf>
    <xf numFmtId="0" fontId="10" fillId="0" borderId="8" xfId="2" applyFont="1" applyBorder="1" applyAlignment="1">
      <alignment vertical="top"/>
    </xf>
    <xf numFmtId="0" fontId="11" fillId="0" borderId="0" xfId="2" applyFont="1" applyAlignment="1" applyProtection="1">
      <alignment horizontal="left" vertical="top" wrapText="1"/>
      <protection locked="0"/>
    </xf>
    <xf numFmtId="43" fontId="11" fillId="0" borderId="0" xfId="1" applyFont="1" applyAlignment="1" applyProtection="1">
      <alignment horizontal="center" vertical="center" wrapText="1"/>
      <protection locked="0"/>
    </xf>
    <xf numFmtId="43" fontId="6" fillId="0" borderId="0" xfId="1" applyFont="1" applyAlignment="1" applyProtection="1">
      <alignment horizontal="center" vertical="center" wrapText="1"/>
      <protection locked="0"/>
    </xf>
    <xf numFmtId="165" fontId="4" fillId="0" borderId="0" xfId="0" applyNumberFormat="1" applyFont="1" applyProtection="1">
      <protection locked="0"/>
    </xf>
    <xf numFmtId="165" fontId="10" fillId="0" borderId="0" xfId="3" applyNumberFormat="1" applyFont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7" fillId="0" borderId="0" xfId="2" applyFont="1" applyAlignment="1" applyProtection="1">
      <alignment horizontal="left" vertical="top"/>
      <protection locked="0" hidden="1"/>
    </xf>
    <xf numFmtId="0" fontId="6" fillId="0" borderId="0" xfId="2" applyFont="1" applyAlignment="1">
      <alignment vertical="top"/>
    </xf>
    <xf numFmtId="4" fontId="11" fillId="0" borderId="0" xfId="2" applyNumberFormat="1" applyFont="1" applyAlignment="1" applyProtection="1">
      <alignment horizontal="right" vertical="top"/>
      <protection locked="0"/>
    </xf>
    <xf numFmtId="4" fontId="11" fillId="0" borderId="9" xfId="2" applyNumberFormat="1" applyFont="1" applyBorder="1" applyAlignment="1" applyProtection="1">
      <alignment horizontal="righ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10" xfId="2" applyFont="1" applyBorder="1" applyAlignment="1">
      <alignment vertical="center"/>
    </xf>
    <xf numFmtId="4" fontId="6" fillId="0" borderId="11" xfId="2" applyNumberFormat="1" applyFont="1" applyBorder="1" applyAlignment="1" applyProtection="1">
      <alignment horizontal="right" vertical="top"/>
      <protection locked="0"/>
    </xf>
    <xf numFmtId="4" fontId="6" fillId="0" borderId="12" xfId="2" applyNumberFormat="1" applyFont="1" applyBorder="1" applyAlignment="1" applyProtection="1">
      <alignment horizontal="right" vertical="top"/>
      <protection locked="0"/>
    </xf>
    <xf numFmtId="165" fontId="6" fillId="0" borderId="0" xfId="3" applyNumberFormat="1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center" vertical="top"/>
      <protection locked="0"/>
    </xf>
    <xf numFmtId="0" fontId="10" fillId="0" borderId="0" xfId="2" applyFont="1" applyAlignment="1" applyProtection="1">
      <alignment vertical="top" wrapText="1"/>
      <protection locked="0"/>
    </xf>
    <xf numFmtId="0" fontId="10" fillId="0" borderId="10" xfId="2" applyFont="1" applyBorder="1" applyAlignment="1" applyProtection="1">
      <alignment vertical="top"/>
      <protection locked="0"/>
    </xf>
    <xf numFmtId="0" fontId="10" fillId="0" borderId="11" xfId="2" applyFont="1" applyBorder="1" applyAlignment="1" applyProtection="1">
      <alignment vertical="top" wrapText="1"/>
      <protection locked="0"/>
    </xf>
    <xf numFmtId="4" fontId="10" fillId="0" borderId="11" xfId="2" applyNumberFormat="1" applyFont="1" applyBorder="1" applyAlignment="1" applyProtection="1">
      <alignment vertical="top"/>
      <protection locked="0"/>
    </xf>
    <xf numFmtId="4" fontId="10" fillId="0" borderId="12" xfId="2" applyNumberFormat="1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/>
      <protection locked="0"/>
    </xf>
    <xf numFmtId="43" fontId="13" fillId="0" borderId="0" xfId="1" applyFont="1" applyAlignment="1" applyProtection="1">
      <alignment horizontal="right" vertical="top"/>
      <protection locked="0"/>
    </xf>
    <xf numFmtId="165" fontId="10" fillId="0" borderId="0" xfId="2" applyNumberFormat="1" applyFont="1" applyAlignment="1" applyProtection="1">
      <alignment horizontal="right" vertical="top"/>
      <protection locked="0"/>
    </xf>
    <xf numFmtId="165" fontId="10" fillId="0" borderId="9" xfId="2" applyNumberFormat="1" applyFont="1" applyBorder="1" applyAlignment="1" applyProtection="1">
      <alignment horizontal="right" vertical="top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4" fontId="14" fillId="0" borderId="9" xfId="0" applyNumberFormat="1" applyFont="1" applyBorder="1" applyAlignment="1" applyProtection="1">
      <alignment horizontal="right"/>
      <protection locked="0"/>
    </xf>
    <xf numFmtId="0" fontId="12" fillId="0" borderId="8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10" fillId="0" borderId="10" xfId="2" applyFont="1" applyBorder="1" applyAlignment="1">
      <alignment horizontal="left" vertical="top"/>
    </xf>
    <xf numFmtId="165" fontId="10" fillId="0" borderId="11" xfId="3" applyNumberFormat="1" applyFont="1" applyBorder="1" applyAlignment="1" applyProtection="1">
      <alignment vertical="top"/>
      <protection locked="0"/>
    </xf>
    <xf numFmtId="165" fontId="10" fillId="0" borderId="12" xfId="3" applyNumberFormat="1" applyFont="1" applyBorder="1" applyAlignment="1" applyProtection="1">
      <alignment vertical="top"/>
      <protection locked="0"/>
    </xf>
    <xf numFmtId="165" fontId="13" fillId="0" borderId="0" xfId="2" applyNumberFormat="1" applyFont="1" applyAlignment="1" applyProtection="1">
      <alignment horizontal="left" vertical="top"/>
      <protection locked="0"/>
    </xf>
    <xf numFmtId="165" fontId="11" fillId="0" borderId="0" xfId="3" applyNumberFormat="1" applyFont="1" applyAlignment="1" applyProtection="1">
      <alignment horizontal="right" vertical="top"/>
      <protection locked="0"/>
    </xf>
    <xf numFmtId="165" fontId="11" fillId="0" borderId="9" xfId="3" applyNumberFormat="1" applyFont="1" applyBorder="1" applyAlignment="1" applyProtection="1">
      <alignment horizontal="right" vertical="top"/>
      <protection locked="0"/>
    </xf>
    <xf numFmtId="165" fontId="6" fillId="0" borderId="0" xfId="3" applyNumberFormat="1" applyFont="1" applyAlignment="1" applyProtection="1">
      <alignment horizontal="right" vertical="top"/>
      <protection locked="0"/>
    </xf>
    <xf numFmtId="165" fontId="6" fillId="0" borderId="9" xfId="3" applyNumberFormat="1" applyFont="1" applyBorder="1" applyAlignment="1" applyProtection="1">
      <alignment horizontal="right" vertical="top"/>
      <protection locked="0"/>
    </xf>
    <xf numFmtId="165" fontId="12" fillId="0" borderId="0" xfId="3" applyNumberFormat="1" applyFont="1" applyAlignment="1" applyProtection="1">
      <alignment horizontal="right" vertical="top"/>
      <protection locked="0"/>
    </xf>
    <xf numFmtId="165" fontId="12" fillId="0" borderId="9" xfId="3" applyNumberFormat="1" applyFont="1" applyBorder="1" applyAlignment="1" applyProtection="1">
      <alignment horizontal="right" vertical="top"/>
      <protection locked="0"/>
    </xf>
    <xf numFmtId="0" fontId="10" fillId="0" borderId="11" xfId="2" applyFont="1" applyBorder="1" applyAlignment="1" applyProtection="1">
      <alignment horizontal="left" vertical="top"/>
      <protection locked="0"/>
    </xf>
    <xf numFmtId="4" fontId="10" fillId="0" borderId="11" xfId="3" applyNumberFormat="1" applyFont="1" applyBorder="1" applyAlignment="1" applyProtection="1">
      <alignment vertical="top" wrapText="1"/>
      <protection locked="0"/>
    </xf>
    <xf numFmtId="4" fontId="10" fillId="0" borderId="12" xfId="3" applyNumberFormat="1" applyFont="1" applyBorder="1" applyAlignment="1" applyProtection="1">
      <alignment vertical="top" wrapText="1"/>
      <protection locked="0"/>
    </xf>
    <xf numFmtId="0" fontId="10" fillId="0" borderId="10" xfId="2" applyFont="1" applyBorder="1" applyProtection="1">
      <protection locked="0"/>
    </xf>
    <xf numFmtId="0" fontId="10" fillId="0" borderId="11" xfId="2" applyFont="1" applyBorder="1" applyProtection="1">
      <protection locked="0"/>
    </xf>
    <xf numFmtId="0" fontId="10" fillId="0" borderId="11" xfId="2" applyFont="1" applyBorder="1" applyAlignment="1">
      <alignment vertical="top"/>
    </xf>
    <xf numFmtId="4" fontId="6" fillId="0" borderId="11" xfId="2" applyNumberFormat="1" applyFont="1" applyBorder="1" applyAlignment="1" applyProtection="1">
      <alignment vertical="top" wrapText="1"/>
      <protection locked="0"/>
    </xf>
    <xf numFmtId="4" fontId="6" fillId="0" borderId="12" xfId="2" applyNumberFormat="1" applyFont="1" applyBorder="1" applyAlignment="1" applyProtection="1">
      <alignment vertical="top" wrapText="1"/>
      <protection locked="0"/>
    </xf>
    <xf numFmtId="0" fontId="4" fillId="0" borderId="0" xfId="0" applyFont="1"/>
    <xf numFmtId="0" fontId="4" fillId="0" borderId="4" xfId="0" applyFont="1" applyBorder="1"/>
    <xf numFmtId="0" fontId="4" fillId="0" borderId="13" xfId="0" applyFont="1" applyBorder="1"/>
    <xf numFmtId="0" fontId="4" fillId="0" borderId="14" xfId="0" applyFont="1" applyBorder="1"/>
    <xf numFmtId="0" fontId="10" fillId="0" borderId="0" xfId="2" applyFont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0" fillId="0" borderId="8" xfId="0" applyBorder="1"/>
    <xf numFmtId="0" fontId="11" fillId="0" borderId="8" xfId="2" applyFont="1" applyBorder="1" applyAlignment="1" applyProtection="1">
      <alignment vertical="top"/>
      <protection locked="0"/>
    </xf>
    <xf numFmtId="0" fontId="0" fillId="0" borderId="10" xfId="0" applyBorder="1"/>
    <xf numFmtId="0" fontId="8" fillId="0" borderId="9" xfId="2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" fontId="10" fillId="0" borderId="13" xfId="3" applyNumberFormat="1" applyFont="1" applyBorder="1" applyAlignment="1" applyProtection="1">
      <alignment vertical="top" wrapText="1"/>
      <protection locked="0"/>
    </xf>
    <xf numFmtId="4" fontId="12" fillId="0" borderId="13" xfId="3" applyNumberFormat="1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right"/>
      <protection locked="0"/>
    </xf>
    <xf numFmtId="4" fontId="6" fillId="0" borderId="13" xfId="3" applyNumberFormat="1" applyFont="1" applyBorder="1" applyAlignment="1" applyProtection="1">
      <alignment vertical="top" wrapText="1"/>
      <protection locked="0"/>
    </xf>
    <xf numFmtId="0" fontId="0" fillId="0" borderId="14" xfId="0" applyBorder="1"/>
    <xf numFmtId="0" fontId="8" fillId="0" borderId="5" xfId="2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Protection="1">
      <protection locked="0"/>
    </xf>
    <xf numFmtId="4" fontId="6" fillId="0" borderId="8" xfId="3" applyNumberFormat="1" applyFont="1" applyBorder="1" applyAlignment="1" applyProtection="1">
      <alignment vertical="top" wrapText="1"/>
      <protection locked="0"/>
    </xf>
    <xf numFmtId="4" fontId="10" fillId="0" borderId="8" xfId="3" applyNumberFormat="1" applyFont="1" applyBorder="1" applyAlignment="1" applyProtection="1">
      <alignment vertical="top" wrapText="1"/>
      <protection locked="0"/>
    </xf>
    <xf numFmtId="4" fontId="11" fillId="0" borderId="8" xfId="3" applyNumberFormat="1" applyFont="1" applyBorder="1" applyAlignment="1" applyProtection="1">
      <alignment vertical="top" wrapText="1"/>
      <protection locked="0"/>
    </xf>
    <xf numFmtId="4" fontId="12" fillId="0" borderId="8" xfId="3" applyNumberFormat="1" applyFont="1" applyBorder="1" applyAlignment="1" applyProtection="1">
      <alignment vertical="top" wrapText="1"/>
      <protection locked="0"/>
    </xf>
    <xf numFmtId="4" fontId="10" fillId="0" borderId="10" xfId="3" applyNumberFormat="1" applyFont="1" applyBorder="1" applyAlignment="1" applyProtection="1">
      <alignment vertical="top" wrapText="1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4" fontId="10" fillId="0" borderId="10" xfId="2" applyNumberFormat="1" applyFont="1" applyBorder="1" applyAlignment="1" applyProtection="1">
      <alignment vertical="top"/>
      <protection locked="0"/>
    </xf>
    <xf numFmtId="0" fontId="15" fillId="0" borderId="0" xfId="0" applyFont="1"/>
    <xf numFmtId="0" fontId="16" fillId="0" borderId="13" xfId="0" applyFont="1" applyBorder="1"/>
    <xf numFmtId="0" fontId="15" fillId="0" borderId="8" xfId="0" applyFont="1" applyBorder="1"/>
    <xf numFmtId="4" fontId="2" fillId="0" borderId="0" xfId="0" applyNumberFormat="1" applyFont="1"/>
    <xf numFmtId="0" fontId="6" fillId="2" borderId="4" xfId="2" applyFont="1" applyFill="1" applyBorder="1" applyAlignment="1" applyProtection="1">
      <alignment vertical="center" wrapText="1"/>
      <protection locked="0"/>
    </xf>
    <xf numFmtId="0" fontId="6" fillId="2" borderId="13" xfId="2" applyFont="1" applyFill="1" applyBorder="1" applyAlignment="1" applyProtection="1">
      <alignment vertical="center" wrapText="1"/>
      <protection locked="0"/>
    </xf>
    <xf numFmtId="0" fontId="6" fillId="2" borderId="14" xfId="2" applyFont="1" applyFill="1" applyBorder="1" applyAlignment="1" applyProtection="1">
      <alignment vertical="center" wrapText="1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165" fontId="13" fillId="0" borderId="0" xfId="1" applyNumberFormat="1" applyFont="1" applyAlignment="1" applyProtection="1">
      <alignment horizontal="left" vertical="top"/>
      <protection locked="0"/>
    </xf>
    <xf numFmtId="0" fontId="10" fillId="2" borderId="13" xfId="2" applyFont="1" applyFill="1" applyBorder="1" applyAlignment="1">
      <alignment horizontal="center" vertical="center" wrapText="1"/>
    </xf>
    <xf numFmtId="164" fontId="10" fillId="2" borderId="13" xfId="3" applyNumberFormat="1" applyFont="1" applyFill="1" applyBorder="1" applyAlignment="1">
      <alignment horizontal="center" vertical="center" wrapText="1"/>
    </xf>
    <xf numFmtId="4" fontId="13" fillId="0" borderId="0" xfId="2" applyNumberFormat="1" applyFont="1" applyAlignment="1" applyProtection="1">
      <alignment horizontal="left" vertical="top"/>
      <protection locked="0"/>
    </xf>
    <xf numFmtId="4" fontId="13" fillId="0" borderId="0" xfId="0" applyNumberFormat="1" applyFont="1" applyAlignment="1" applyProtection="1">
      <alignment horizontal="left"/>
      <protection locked="0"/>
    </xf>
    <xf numFmtId="0" fontId="18" fillId="0" borderId="0" xfId="4"/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4"/>
    </xf>
    <xf numFmtId="0" fontId="10" fillId="4" borderId="0" xfId="2" applyFont="1" applyFill="1" applyAlignment="1" applyProtection="1">
      <alignment horizontal="left" vertical="top"/>
      <protection locked="0"/>
    </xf>
    <xf numFmtId="4" fontId="10" fillId="4" borderId="0" xfId="3" applyNumberFormat="1" applyFont="1" applyFill="1" applyAlignment="1" applyProtection="1">
      <alignment vertical="top" wrapText="1"/>
      <protection locked="0"/>
    </xf>
    <xf numFmtId="4" fontId="10" fillId="4" borderId="9" xfId="3" applyNumberFormat="1" applyFont="1" applyFill="1" applyBorder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3" borderId="8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10" fillId="2" borderId="9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Alignment="1" applyProtection="1">
      <alignment horizontal="center" vertical="center" wrapText="1"/>
      <protection locked="0"/>
    </xf>
    <xf numFmtId="0" fontId="10" fillId="2" borderId="9" xfId="2" applyFont="1" applyFill="1" applyBorder="1" applyAlignment="1" applyProtection="1">
      <alignment horizontal="center" vertical="center" wrapText="1"/>
      <protection locked="0"/>
    </xf>
    <xf numFmtId="0" fontId="10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4" borderId="6" xfId="2" applyFont="1" applyFill="1" applyBorder="1" applyAlignment="1" applyProtection="1">
      <alignment horizontal="center" vertical="center" wrapText="1"/>
      <protection locked="0"/>
    </xf>
    <xf numFmtId="0" fontId="6" fillId="4" borderId="7" xfId="2" applyFont="1" applyFill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top" wrapText="1"/>
    </xf>
  </cellXfs>
  <cellStyles count="5">
    <cellStyle name="Hipervínculo" xfId="4" builtinId="8"/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13" Type="http://schemas.openxmlformats.org/officeDocument/2006/relationships/image" Target="../media/image7.png"/><Relationship Id="rId18" Type="http://schemas.openxmlformats.org/officeDocument/2006/relationships/customXml" Target="../ink/ink9.xml"/><Relationship Id="rId26" Type="http://schemas.openxmlformats.org/officeDocument/2006/relationships/customXml" Target="../ink/ink13.xml"/><Relationship Id="rId3" Type="http://schemas.openxmlformats.org/officeDocument/2006/relationships/image" Target="../media/image2.png"/><Relationship Id="rId21" Type="http://schemas.openxmlformats.org/officeDocument/2006/relationships/image" Target="../media/image11.png"/><Relationship Id="rId7" Type="http://schemas.openxmlformats.org/officeDocument/2006/relationships/image" Target="../media/image4.png"/><Relationship Id="rId12" Type="http://schemas.openxmlformats.org/officeDocument/2006/relationships/customXml" Target="../ink/ink6.xml"/><Relationship Id="rId17" Type="http://schemas.openxmlformats.org/officeDocument/2006/relationships/image" Target="../media/image9.png"/><Relationship Id="rId25" Type="http://schemas.openxmlformats.org/officeDocument/2006/relationships/image" Target="../media/image13.png"/><Relationship Id="rId2" Type="http://schemas.openxmlformats.org/officeDocument/2006/relationships/customXml" Target="../ink/ink1.xml"/><Relationship Id="rId16" Type="http://schemas.openxmlformats.org/officeDocument/2006/relationships/customXml" Target="../ink/ink8.xml"/><Relationship Id="rId20" Type="http://schemas.openxmlformats.org/officeDocument/2006/relationships/customXml" Target="../ink/ink10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11" Type="http://schemas.openxmlformats.org/officeDocument/2006/relationships/image" Target="../media/image6.png"/><Relationship Id="rId24" Type="http://schemas.openxmlformats.org/officeDocument/2006/relationships/customXml" Target="../ink/ink12.xml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23" Type="http://schemas.openxmlformats.org/officeDocument/2006/relationships/image" Target="../media/image12.png"/><Relationship Id="rId10" Type="http://schemas.openxmlformats.org/officeDocument/2006/relationships/customXml" Target="../ink/ink5.xml"/><Relationship Id="rId19" Type="http://schemas.openxmlformats.org/officeDocument/2006/relationships/image" Target="../media/image10.png"/><Relationship Id="rId4" Type="http://schemas.openxmlformats.org/officeDocument/2006/relationships/customXml" Target="../ink/ink2.xml"/><Relationship Id="rId9" Type="http://schemas.openxmlformats.org/officeDocument/2006/relationships/image" Target="../media/image5.png"/><Relationship Id="rId14" Type="http://schemas.openxmlformats.org/officeDocument/2006/relationships/customXml" Target="../ink/ink7.xml"/><Relationship Id="rId22" Type="http://schemas.openxmlformats.org/officeDocument/2006/relationships/customXml" Target="../ink/ink11.xml"/><Relationship Id="rId27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customXml" Target="../ink/ink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6350</xdr:rowOff>
    </xdr:from>
    <xdr:to>
      <xdr:col>5</xdr:col>
      <xdr:colOff>554312</xdr:colOff>
      <xdr:row>20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6788C-E5FF-C2FA-DD71-3884CFBE3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4650"/>
          <a:ext cx="4618312" cy="34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12620</xdr:colOff>
      <xdr:row>5</xdr:row>
      <xdr:rowOff>37930</xdr:rowOff>
    </xdr:from>
    <xdr:to>
      <xdr:col>1</xdr:col>
      <xdr:colOff>343100</xdr:colOff>
      <xdr:row>5</xdr:row>
      <xdr:rowOff>44770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23F1BDDF-B848-F3C9-356F-A557AFAF39E0}"/>
                </a:ext>
              </a:extLst>
            </xdr14:cNvPr>
            <xdr14:cNvContentPartPr/>
          </xdr14:nvContentPartPr>
          <xdr14:nvPr macro=""/>
          <xdr14:xfrm>
            <a:off x="101520" y="958680"/>
            <a:ext cx="330480" cy="6840"/>
          </xdr14:xfrm>
        </xdr:contentPart>
      </mc:Choice>
      <mc:Fallback xmlns="">
        <xdr:pic>
          <xdr:nvPicPr>
            <xdr:cNvPr id="4" name="Entrada de lápiz 3">
              <a:extLst>
                <a:ext uri="{FF2B5EF4-FFF2-40B4-BE49-F238E27FC236}">
                  <a16:creationId xmlns:a16="http://schemas.microsoft.com/office/drawing/2014/main" id="{23F1BDDF-B848-F3C9-356F-A557AFAF39E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3520" y="923040"/>
              <a:ext cx="366120" cy="7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56900</xdr:colOff>
      <xdr:row>5</xdr:row>
      <xdr:rowOff>170050</xdr:rowOff>
    </xdr:from>
    <xdr:to>
      <xdr:col>1</xdr:col>
      <xdr:colOff>407900</xdr:colOff>
      <xdr:row>6</xdr:row>
      <xdr:rowOff>14340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F2D87D4E-636F-2BB6-F38B-92ED30832C03}"/>
                </a:ext>
              </a:extLst>
            </xdr14:cNvPr>
            <xdr14:cNvContentPartPr/>
          </xdr14:nvContentPartPr>
          <xdr14:nvPr macro=""/>
          <xdr14:xfrm>
            <a:off x="145800" y="1090800"/>
            <a:ext cx="351000" cy="2844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F2D87D4E-636F-2BB6-F38B-92ED30832C03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27800" y="1055160"/>
              <a:ext cx="386640" cy="100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31700</xdr:colOff>
      <xdr:row>11</xdr:row>
      <xdr:rowOff>75670</xdr:rowOff>
    </xdr:from>
    <xdr:to>
      <xdr:col>1</xdr:col>
      <xdr:colOff>443900</xdr:colOff>
      <xdr:row>11</xdr:row>
      <xdr:rowOff>88990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CDCD0414-D79D-5CF3-1C91-F7FFD63841E6}"/>
                </a:ext>
              </a:extLst>
            </xdr14:cNvPr>
            <xdr14:cNvContentPartPr/>
          </xdr14:nvContentPartPr>
          <xdr14:nvPr macro=""/>
          <xdr14:xfrm>
            <a:off x="120600" y="2101320"/>
            <a:ext cx="412200" cy="13320"/>
          </xdr14:xfrm>
        </xdr:contentPart>
      </mc:Choice>
      <mc:Fallback xmlns="">
        <xdr:pic>
          <xdr:nvPicPr>
            <xdr:cNvPr id="7" name="Entrada de lápiz 6">
              <a:extLst>
                <a:ext uri="{FF2B5EF4-FFF2-40B4-BE49-F238E27FC236}">
                  <a16:creationId xmlns:a16="http://schemas.microsoft.com/office/drawing/2014/main" id="{CDCD0414-D79D-5CF3-1C91-F7FFD63841E6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2600" y="2065320"/>
              <a:ext cx="447840" cy="84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63380</xdr:colOff>
      <xdr:row>16</xdr:row>
      <xdr:rowOff>133760</xdr:rowOff>
    </xdr:from>
    <xdr:to>
      <xdr:col>1</xdr:col>
      <xdr:colOff>374420</xdr:colOff>
      <xdr:row>16</xdr:row>
      <xdr:rowOff>140600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34274678-AF64-A750-4ACD-26ECD6B8D3B5}"/>
                </a:ext>
              </a:extLst>
            </xdr14:cNvPr>
            <xdr14:cNvContentPartPr/>
          </xdr14:nvContentPartPr>
          <xdr14:nvPr macro=""/>
          <xdr14:xfrm>
            <a:off x="152280" y="3080160"/>
            <a:ext cx="311040" cy="6840"/>
          </xdr14:xfrm>
        </xdr:contentPart>
      </mc:Choice>
      <mc:Fallback xmlns="">
        <xdr:pic>
          <xdr:nvPicPr>
            <xdr:cNvPr id="8" name="Entrada de lápiz 7">
              <a:extLst>
                <a:ext uri="{FF2B5EF4-FFF2-40B4-BE49-F238E27FC236}">
                  <a16:creationId xmlns:a16="http://schemas.microsoft.com/office/drawing/2014/main" id="{34274678-AF64-A750-4ACD-26ECD6B8D3B5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34640" y="3044520"/>
              <a:ext cx="346680" cy="7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1568028</xdr:colOff>
      <xdr:row>28</xdr:row>
      <xdr:rowOff>185406</xdr:rowOff>
    </xdr:from>
    <xdr:to>
      <xdr:col>3</xdr:col>
      <xdr:colOff>87894</xdr:colOff>
      <xdr:row>29</xdr:row>
      <xdr:rowOff>14911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C50113A4-8588-0FF2-C375-8E4B7683D5CF}"/>
                </a:ext>
              </a:extLst>
            </xdr14:cNvPr>
            <xdr14:cNvContentPartPr/>
          </xdr14:nvContentPartPr>
          <xdr14:nvPr macro=""/>
          <xdr14:xfrm>
            <a:off x="1665720" y="5382637"/>
            <a:ext cx="947520" cy="15120"/>
          </xdr14:xfrm>
        </xdr:contentPart>
      </mc:Choice>
      <mc:Fallback xmlns="">
        <xdr:pic>
          <xdr:nvPicPr>
            <xdr:cNvPr id="3" name="Entrada de lápiz 2">
              <a:extLst>
                <a:ext uri="{FF2B5EF4-FFF2-40B4-BE49-F238E27FC236}">
                  <a16:creationId xmlns:a16="http://schemas.microsoft.com/office/drawing/2014/main" id="{C50113A4-8588-0FF2-C375-8E4B7683D5CF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656720" y="5373997"/>
              <a:ext cx="965160" cy="32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546894</xdr:colOff>
      <xdr:row>24</xdr:row>
      <xdr:rowOff>185188</xdr:rowOff>
    </xdr:from>
    <xdr:to>
      <xdr:col>5</xdr:col>
      <xdr:colOff>253734</xdr:colOff>
      <xdr:row>25</xdr:row>
      <xdr:rowOff>19372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D95A7FE1-7C9B-DBEB-A4BA-F6BF2C25A6FE}"/>
                </a:ext>
              </a:extLst>
            </xdr14:cNvPr>
            <xdr14:cNvContentPartPr/>
          </xdr14:nvContentPartPr>
          <xdr14:nvPr macro=""/>
          <xdr14:xfrm>
            <a:off x="3072240" y="4639957"/>
            <a:ext cx="1230840" cy="19800"/>
          </xdr14:xfrm>
        </xdr:contentPart>
      </mc:Choice>
      <mc:Fallback xmlns="">
        <xdr:pic>
          <xdr:nvPicPr>
            <xdr:cNvPr id="6" name="Entrada de lápiz 5">
              <a:extLst>
                <a:ext uri="{FF2B5EF4-FFF2-40B4-BE49-F238E27FC236}">
                  <a16:creationId xmlns:a16="http://schemas.microsoft.com/office/drawing/2014/main" id="{D95A7FE1-7C9B-DBEB-A4BA-F6BF2C25A6FE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3063240" y="4631317"/>
              <a:ext cx="1248480" cy="3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24325</xdr:colOff>
      <xdr:row>28</xdr:row>
      <xdr:rowOff>137886</xdr:rowOff>
    </xdr:from>
    <xdr:to>
      <xdr:col>3</xdr:col>
      <xdr:colOff>324925</xdr:colOff>
      <xdr:row>29</xdr:row>
      <xdr:rowOff>117151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9" name="Entrada de lápiz 8">
              <a:extLst>
                <a:ext uri="{FF2B5EF4-FFF2-40B4-BE49-F238E27FC236}">
                  <a16:creationId xmlns:a16="http://schemas.microsoft.com/office/drawing/2014/main" id="{E72AF188-3960-D0D3-F79E-A58564A7731F}"/>
                </a:ext>
              </a:extLst>
            </xdr14:cNvPr>
            <xdr14:cNvContentPartPr/>
          </xdr14:nvContentPartPr>
          <xdr14:nvPr macro=""/>
          <xdr14:xfrm>
            <a:off x="2549671" y="5335117"/>
            <a:ext cx="300600" cy="164880"/>
          </xdr14:xfrm>
        </xdr:contentPart>
      </mc:Choice>
      <mc:Fallback xmlns="">
        <xdr:pic>
          <xdr:nvPicPr>
            <xdr:cNvPr id="9" name="Entrada de lápiz 8">
              <a:extLst>
                <a:ext uri="{FF2B5EF4-FFF2-40B4-BE49-F238E27FC236}">
                  <a16:creationId xmlns:a16="http://schemas.microsoft.com/office/drawing/2014/main" id="{E72AF188-3960-D0D3-F79E-A58564A7731F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2540671" y="5326477"/>
              <a:ext cx="318240" cy="182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209965</xdr:colOff>
      <xdr:row>32</xdr:row>
      <xdr:rowOff>14625</xdr:rowOff>
    </xdr:from>
    <xdr:to>
      <xdr:col>12</xdr:col>
      <xdr:colOff>520765</xdr:colOff>
      <xdr:row>32</xdr:row>
      <xdr:rowOff>19665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0" name="Entrada de lápiz 9">
              <a:extLst>
                <a:ext uri="{FF2B5EF4-FFF2-40B4-BE49-F238E27FC236}">
                  <a16:creationId xmlns:a16="http://schemas.microsoft.com/office/drawing/2014/main" id="{A0D0ADA7-BB4D-8BE7-14A2-A8750FBA23B6}"/>
                </a:ext>
              </a:extLst>
            </xdr14:cNvPr>
            <xdr14:cNvContentPartPr/>
          </xdr14:nvContentPartPr>
          <xdr14:nvPr macro=""/>
          <xdr14:xfrm>
            <a:off x="8831311" y="5954317"/>
            <a:ext cx="1072800" cy="5040"/>
          </xdr14:xfrm>
        </xdr:contentPart>
      </mc:Choice>
      <mc:Fallback xmlns="">
        <xdr:pic>
          <xdr:nvPicPr>
            <xdr:cNvPr id="10" name="Entrada de lápiz 9">
              <a:extLst>
                <a:ext uri="{FF2B5EF4-FFF2-40B4-BE49-F238E27FC236}">
                  <a16:creationId xmlns:a16="http://schemas.microsoft.com/office/drawing/2014/main" id="{A0D0ADA7-BB4D-8BE7-14A2-A8750FBA23B6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8822311" y="5945677"/>
              <a:ext cx="1090440" cy="22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537085</xdr:colOff>
      <xdr:row>32</xdr:row>
      <xdr:rowOff>150705</xdr:rowOff>
    </xdr:from>
    <xdr:to>
      <xdr:col>11</xdr:col>
      <xdr:colOff>719005</xdr:colOff>
      <xdr:row>33</xdr:row>
      <xdr:rowOff>729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1" name="Entrada de lápiz 10">
              <a:extLst>
                <a:ext uri="{FF2B5EF4-FFF2-40B4-BE49-F238E27FC236}">
                  <a16:creationId xmlns:a16="http://schemas.microsoft.com/office/drawing/2014/main" id="{654D5A5B-E5F0-3549-487A-6BCA017EEBBE}"/>
                </a:ext>
              </a:extLst>
            </xdr14:cNvPr>
            <xdr14:cNvContentPartPr/>
          </xdr14:nvContentPartPr>
          <xdr14:nvPr macro=""/>
          <xdr14:xfrm>
            <a:off x="8396431" y="6090397"/>
            <a:ext cx="943920" cy="35640"/>
          </xdr14:xfrm>
        </xdr:contentPart>
      </mc:Choice>
      <mc:Fallback xmlns="">
        <xdr:pic>
          <xdr:nvPicPr>
            <xdr:cNvPr id="11" name="Entrada de lápiz 10">
              <a:extLst>
                <a:ext uri="{FF2B5EF4-FFF2-40B4-BE49-F238E27FC236}">
                  <a16:creationId xmlns:a16="http://schemas.microsoft.com/office/drawing/2014/main" id="{654D5A5B-E5F0-3549-487A-6BCA017EEBBE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8387791" y="6081757"/>
              <a:ext cx="961560" cy="53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68125</xdr:colOff>
      <xdr:row>34</xdr:row>
      <xdr:rowOff>34714</xdr:rowOff>
    </xdr:from>
    <xdr:to>
      <xdr:col>12</xdr:col>
      <xdr:colOff>58525</xdr:colOff>
      <xdr:row>34</xdr:row>
      <xdr:rowOff>68194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2" name="Entrada de lápiz 11">
              <a:extLst>
                <a:ext uri="{FF2B5EF4-FFF2-40B4-BE49-F238E27FC236}">
                  <a16:creationId xmlns:a16="http://schemas.microsoft.com/office/drawing/2014/main" id="{E8EC3B30-A996-14F2-3992-9DA2C617D68F}"/>
                </a:ext>
              </a:extLst>
            </xdr14:cNvPr>
            <xdr14:cNvContentPartPr/>
          </xdr14:nvContentPartPr>
          <xdr14:nvPr macro=""/>
          <xdr14:xfrm>
            <a:off x="8689471" y="6345637"/>
            <a:ext cx="752400" cy="33480"/>
          </xdr14:xfrm>
        </xdr:contentPart>
      </mc:Choice>
      <mc:Fallback xmlns="">
        <xdr:pic>
          <xdr:nvPicPr>
            <xdr:cNvPr id="12" name="Entrada de lápiz 11">
              <a:extLst>
                <a:ext uri="{FF2B5EF4-FFF2-40B4-BE49-F238E27FC236}">
                  <a16:creationId xmlns:a16="http://schemas.microsoft.com/office/drawing/2014/main" id="{E8EC3B30-A996-14F2-3992-9DA2C617D68F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8680471" y="6336997"/>
              <a:ext cx="770040" cy="51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664165</xdr:colOff>
      <xdr:row>30</xdr:row>
      <xdr:rowOff>63295</xdr:rowOff>
    </xdr:from>
    <xdr:to>
      <xdr:col>8</xdr:col>
      <xdr:colOff>207445</xdr:colOff>
      <xdr:row>31</xdr:row>
      <xdr:rowOff>38600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Entrada de lápiz 19">
              <a:extLst>
                <a:ext uri="{FF2B5EF4-FFF2-40B4-BE49-F238E27FC236}">
                  <a16:creationId xmlns:a16="http://schemas.microsoft.com/office/drawing/2014/main" id="{EC9BA793-19F6-3A58-4DB5-93FFA2531EB2}"/>
                </a:ext>
              </a:extLst>
            </xdr14:cNvPr>
            <xdr14:cNvContentPartPr/>
          </xdr14:nvContentPartPr>
          <xdr14:nvPr macro=""/>
          <xdr14:xfrm>
            <a:off x="6237511" y="5631757"/>
            <a:ext cx="305280" cy="160920"/>
          </xdr14:xfrm>
        </xdr:contentPart>
      </mc:Choice>
      <mc:Fallback xmlns="">
        <xdr:pic>
          <xdr:nvPicPr>
            <xdr:cNvPr id="20" name="Entrada de lápiz 19">
              <a:extLst>
                <a:ext uri="{FF2B5EF4-FFF2-40B4-BE49-F238E27FC236}">
                  <a16:creationId xmlns:a16="http://schemas.microsoft.com/office/drawing/2014/main" id="{EC9BA793-19F6-3A58-4DB5-93FFA2531EB2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6228511" y="5622757"/>
              <a:ext cx="322920" cy="178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341725</xdr:colOff>
      <xdr:row>35</xdr:row>
      <xdr:rowOff>57539</xdr:rowOff>
    </xdr:from>
    <xdr:to>
      <xdr:col>3</xdr:col>
      <xdr:colOff>501325</xdr:colOff>
      <xdr:row>35</xdr:row>
      <xdr:rowOff>103259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1" name="Entrada de lápiz 20">
              <a:extLst>
                <a:ext uri="{FF2B5EF4-FFF2-40B4-BE49-F238E27FC236}">
                  <a16:creationId xmlns:a16="http://schemas.microsoft.com/office/drawing/2014/main" id="{70316C88-3541-A020-C969-94560F70A8D4}"/>
                </a:ext>
              </a:extLst>
            </xdr14:cNvPr>
            <xdr14:cNvContentPartPr/>
          </xdr14:nvContentPartPr>
          <xdr14:nvPr macro=""/>
          <xdr14:xfrm>
            <a:off x="2105071" y="6554077"/>
            <a:ext cx="921600" cy="45720"/>
          </xdr14:xfrm>
        </xdr:contentPart>
      </mc:Choice>
      <mc:Fallback xmlns="">
        <xdr:pic>
          <xdr:nvPicPr>
            <xdr:cNvPr id="21" name="Entrada de lápiz 20">
              <a:extLst>
                <a:ext uri="{FF2B5EF4-FFF2-40B4-BE49-F238E27FC236}">
                  <a16:creationId xmlns:a16="http://schemas.microsoft.com/office/drawing/2014/main" id="{70316C88-3541-A020-C969-94560F70A8D4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2096431" y="6545437"/>
              <a:ext cx="939240" cy="63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625405</xdr:colOff>
      <xdr:row>35</xdr:row>
      <xdr:rowOff>170219</xdr:rowOff>
    </xdr:from>
    <xdr:to>
      <xdr:col>3</xdr:col>
      <xdr:colOff>165445</xdr:colOff>
      <xdr:row>36</xdr:row>
      <xdr:rowOff>138323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2" name="Entrada de lápiz 21">
              <a:extLst>
                <a:ext uri="{FF2B5EF4-FFF2-40B4-BE49-F238E27FC236}">
                  <a16:creationId xmlns:a16="http://schemas.microsoft.com/office/drawing/2014/main" id="{35584BFF-2313-840C-2D82-2B159294CCEB}"/>
                </a:ext>
              </a:extLst>
            </xdr14:cNvPr>
            <xdr14:cNvContentPartPr/>
          </xdr14:nvContentPartPr>
          <xdr14:nvPr macro=""/>
          <xdr14:xfrm>
            <a:off x="2388751" y="6666757"/>
            <a:ext cx="302040" cy="153720"/>
          </xdr14:xfrm>
        </xdr:contentPart>
      </mc:Choice>
      <mc:Fallback xmlns="">
        <xdr:pic>
          <xdr:nvPicPr>
            <xdr:cNvPr id="22" name="Entrada de lápiz 21">
              <a:extLst>
                <a:ext uri="{FF2B5EF4-FFF2-40B4-BE49-F238E27FC236}">
                  <a16:creationId xmlns:a16="http://schemas.microsoft.com/office/drawing/2014/main" id="{35584BFF-2313-840C-2D82-2B159294CCEB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2380111" y="6658117"/>
              <a:ext cx="319680" cy="1713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1325322</xdr:colOff>
      <xdr:row>21</xdr:row>
      <xdr:rowOff>118755</xdr:rowOff>
    </xdr:from>
    <xdr:to>
      <xdr:col>3</xdr:col>
      <xdr:colOff>1325682</xdr:colOff>
      <xdr:row>21</xdr:row>
      <xdr:rowOff>119115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D67648E3-D970-CF1A-0AB9-69CEC954576F}"/>
                </a:ext>
              </a:extLst>
            </xdr14:cNvPr>
            <xdr14:cNvContentPartPr/>
          </xdr14:nvContentPartPr>
          <xdr14:nvPr macro=""/>
          <xdr14:xfrm>
            <a:off x="1904760" y="3928755"/>
            <a:ext cx="360" cy="3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D67648E3-D970-CF1A-0AB9-69CEC954576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95760" y="392011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08.717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1,'548'0,"-531"1,-1 0,21 6,30 2,150-10,-202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14.443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70,'1'1,"-1"-1,0 1,1-1,-1 1,0-1,1 2,-1-1,0-1,1 0,-1 1,1-1,-1 1,1-1,-1 2,1-2,0 0,-1 1,1-1,-1 0,1 0,0 0,-1 1,1-1,0 0,0 0,21 4,-19-3,67 5,0-2,75-10,-74-4,-37 4,34 0,-22 2,-1-2,0-3,57-20,-76 21,-2 3,0 2,1 0,-1 2,27 2,-9 0,-19-1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25.729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37,'659'0,"-643"-1,1-1,-1-1,0 0,18-6,-16 4,0 0,37-3,128 7,-85 3,-83-2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37.609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17,'4'-3,"0"1,1 0,-1 0,1 0,0 1,0 0,-1 0,1 0,0 0,0 1,0 0,0 0,5 0,5 0,87 0,116 14,-215-14,299 4,-165-6,-122 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2:01.32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24575,'444'11'0,"196"11"0,-339-22 0,40 3 0,-244 5 0,104 3 0,186-13-1365,-377 2-5461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2:04.0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69 24575,'25'-2'0,"-1"-1"0,42-12 0,9-2 0,79 2 0,179 13 0,-154 6 0,210-13 0,3 0 0,1333 9 0,-1681 4-1365,-32 0-5461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3:19.34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0 472 24575,'10'-7'0,"13"-8"0,21-6 0,17-12 0,11-3 0,9-9 0,3 0 0,-3-2 0,-2 0 0,-6 4 0,-11 5 0,-10 7 0,-11 6 0,-9 9 0,-9 2 0,-7 6-8191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3:44.45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13 24575,'488'1'-83,"1157"-7"-463,-954 0-714,-536 5-5042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3:46.08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1 111 24575,'481'2'0,"612"-7"0,-474-37 0,-455 11 302,-115 20-858,1 2 0,101-5 1,-137 14-6271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3:47.02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93 24575,'236'-14'0,"-73"2"0,800-23-428,-334 14 202,-623 21 244,12 0-201,0-1 1,0-1 0,20-5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4:00.45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0 112 24575,'3'4'0,"2"1"0,1 3 0,2 3 0,1 2 0,2 0 0,1-1 0,1-2 0,1-2 0,0-2 0,0-1 0,0-2 0,0-2 0,-1 0 0,1-1 0,0-1 0,-3 1-8191</inkml:trace>
  <inkml:trace contextRef="#ctx0" brushRef="#br0" timeOffset="935.9">204 85 24575,'-3'0'0,"-2"0"0,-1 2 0,-1 4 0,-3 0 0,2 1 0,-2 4 0,0 2 0,-3 2 0,-5 5 0,-1 2 0,0-3 0,4-1 0,2-4 0,0-4 0,4-5-8191</inkml:trace>
  <inkml:trace contextRef="#ctx0" brushRef="#br0" timeOffset="4598.8">489 140 24575,'5'0'0,"3"0"0,5 0 0,6 3 0,5 0 0,7 3 0,6-1 0,2 2 0,2 0 0,-5-2 0,-3-1 0,-8 1 0,-5-1 0,-4-1 0,-5 0-8191</inkml:trace>
  <inkml:trace contextRef="#ctx0" brushRef="#br0" timeOffset="5254.16">787 57 24575,'-2'0'0,"-3"0"0,-4 4 0,-8 9 0,-9 13 0,-10 8 0,-2 7 0,-7 6 0,-2-1 0,-1 0 0,4-8 0,4-5 0,7-7 0,9-3 0,7-6 0,5-8-8191</inkml:trace>
  <inkml:trace contextRef="#ctx0" brushRef="#br0" timeOffset="6233.4799">95 0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4:34.70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17 24575,'0'-1'0,"1"0"0,0 0 0,-1 0 0,1 1 0,0-1 0,-1 0 0,1 1 0,0-1 0,0 0 0,0 1 0,0-1 0,0 1 0,0 0 0,0-1 0,0 1 0,0 0 0,0-1 0,0 1 0,0 0 0,0 0 0,0 0 0,0 0 0,0 0 0,0 0 0,1 0 0,1 0 0,298-5 0,-176 6 0,-19 0 0,486 4 0,-1 32 0,-338-2 0,148 11 0,-255-46-1365,-130-1-5461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4:36.96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284 2 24575,'-88'-1'0,"-95"3"0,183-3 0,-1 1 0,1 0 0,-1 0 0,1 0 0,-1 0 0,1 0 0,-1 0 0,1 0 0,-1 0 0,1 0 0,-1 1 0,1-1 0,0 0 0,-1 0 0,1 0 0,-1 0 0,1 1 0,-1-1 0,1 0 0,0 0 0,-1 1 0,1-1 0,-1 0 0,1 1 0,0-1 0,-1 1 0,1-1 0,9 8 0,23 6 0,265 66 0,-127-38 0,-169-42 0,-1 0 0,0 0 0,0 0 0,0 0 0,0 0 0,1 0 0,-1 0 0,0 0 0,0 0 0,0 0 0,1 0 0,-1 0 0,0 0 0,0 0 0,0 0 0,1 0 0,-1 0 0,0 1 0,0-1 0,0 0 0,1 0 0,-1 0 0,0 0 0,0 0 0,0 0 0,0 0 0,1 1 0,-1-1 0,0 0 0,0 0 0,0 0 0,0 0 0,0 1 0,0-1 0,0 0 0,0 0 0,1 0 0,-1 0 0,0 1 0,0-1 0,0 0 0,0 0 0,0 0 0,0 1 0,0-1 0,0 0 0,0 0 0,0 1 0,-13 4 0,-36 6 0,30-7 0,-15 6 0,1 0 0,0 3 0,-43 23 0,67-32 0,-15 7 0,21-1 0,13 0 0,8 0 0,1 0 0,0-2 0,0-1 0,31 8 0,-10-2 0,57 16-455,1-4 0,131 16 0,-212-39-6371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7:51.68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ac.gob.mx/work/models/CONAC/normatividad/NOR_01_04_007.pdf" TargetMode="External"/><Relationship Id="rId2" Type="http://schemas.openxmlformats.org/officeDocument/2006/relationships/hyperlink" Target="https://www.conac.gob.mx/work/models/CONAC/normatividad/NOR_01_11_002.pdf" TargetMode="External"/><Relationship Id="rId1" Type="http://schemas.openxmlformats.org/officeDocument/2006/relationships/hyperlink" Target="https://www.conac.gob.mx/work/models/CONAC/normatividad/NOR_01_02_002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35"/>
  <sheetViews>
    <sheetView showGridLines="0" topLeftCell="B1" zoomScale="130" zoomScaleNormal="130" workbookViewId="0">
      <selection activeCell="H6" sqref="H6"/>
    </sheetView>
  </sheetViews>
  <sheetFormatPr baseColWidth="10" defaultRowHeight="15" x14ac:dyDescent="0.25"/>
  <cols>
    <col min="1" max="1" width="1.42578125" customWidth="1"/>
    <col min="2" max="2" width="23.85546875" bestFit="1" customWidth="1"/>
  </cols>
  <sheetData>
    <row r="1" spans="2:3" x14ac:dyDescent="0.25">
      <c r="B1" t="s">
        <v>173</v>
      </c>
      <c r="C1" t="s">
        <v>174</v>
      </c>
    </row>
    <row r="2" spans="2:3" x14ac:dyDescent="0.25">
      <c r="B2" t="s">
        <v>172</v>
      </c>
      <c r="C2" s="176" t="s">
        <v>175</v>
      </c>
    </row>
    <row r="22" spans="2:11" x14ac:dyDescent="0.25">
      <c r="B22" t="s">
        <v>179</v>
      </c>
      <c r="G22" s="176" t="s">
        <v>176</v>
      </c>
    </row>
    <row r="23" spans="2:11" x14ac:dyDescent="0.25">
      <c r="B23" s="178" t="s">
        <v>178</v>
      </c>
      <c r="G23" s="176"/>
    </row>
    <row r="24" spans="2:11" x14ac:dyDescent="0.25">
      <c r="C24" t="s">
        <v>177</v>
      </c>
    </row>
    <row r="25" spans="2:11" x14ac:dyDescent="0.25">
      <c r="C25" s="177" t="s">
        <v>196</v>
      </c>
    </row>
    <row r="27" spans="2:11" x14ac:dyDescent="0.25">
      <c r="B27" t="s">
        <v>180</v>
      </c>
      <c r="J27" s="176" t="s">
        <v>181</v>
      </c>
    </row>
    <row r="29" spans="2:11" x14ac:dyDescent="0.25">
      <c r="B29" s="180" t="s">
        <v>182</v>
      </c>
    </row>
    <row r="30" spans="2:11" x14ac:dyDescent="0.25">
      <c r="B30">
        <v>31120</v>
      </c>
      <c r="C30">
        <v>1</v>
      </c>
      <c r="D30" s="179" t="s">
        <v>183</v>
      </c>
      <c r="K30" t="s">
        <v>189</v>
      </c>
    </row>
    <row r="31" spans="2:11" x14ac:dyDescent="0.25">
      <c r="B31">
        <v>31130</v>
      </c>
      <c r="C31">
        <v>2</v>
      </c>
      <c r="D31" s="179" t="s">
        <v>184</v>
      </c>
    </row>
    <row r="32" spans="2:11" x14ac:dyDescent="0.25">
      <c r="B32">
        <v>31200</v>
      </c>
      <c r="C32">
        <v>3</v>
      </c>
      <c r="D32" s="179" t="s">
        <v>185</v>
      </c>
    </row>
    <row r="33" spans="2:4" x14ac:dyDescent="0.25">
      <c r="B33">
        <v>32200</v>
      </c>
      <c r="C33">
        <v>4</v>
      </c>
      <c r="D33" s="179" t="s">
        <v>186</v>
      </c>
    </row>
    <row r="34" spans="2:4" x14ac:dyDescent="0.25">
      <c r="B34">
        <v>32300</v>
      </c>
      <c r="C34">
        <v>5</v>
      </c>
      <c r="D34" s="179" t="s">
        <v>187</v>
      </c>
    </row>
    <row r="35" spans="2:4" x14ac:dyDescent="0.25">
      <c r="B35">
        <v>32400</v>
      </c>
      <c r="C35">
        <v>6</v>
      </c>
      <c r="D35" s="179" t="s">
        <v>188</v>
      </c>
    </row>
  </sheetData>
  <hyperlinks>
    <hyperlink ref="C2" r:id="rId1"/>
    <hyperlink ref="G22" r:id="rId2"/>
    <hyperlink ref="J27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85" zoomScaleNormal="85" workbookViewId="0">
      <selection activeCell="C4" sqref="C4:I4"/>
    </sheetView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5.5703125" style="16" hidden="1" customWidth="1"/>
    <col min="7" max="7" width="50.85546875" style="22" customWidth="1"/>
    <col min="8" max="9" width="15.85546875" style="22" customWidth="1"/>
    <col min="10" max="10" width="16" style="22" hidden="1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17.140625" style="22" hidden="1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5.140625" style="22" hidden="1" customWidth="1"/>
    <col min="32" max="32" width="15.42578125" style="22" hidden="1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85" t="str">
        <f>+'31120'!B1</f>
        <v>3.1.1.2.0 Entidades Paraestatales y Fideicomisos No Empresariales y No Financieros</v>
      </c>
      <c r="D2" s="186"/>
      <c r="E2" s="186"/>
      <c r="F2" s="186"/>
      <c r="G2" s="186"/>
      <c r="H2" s="186"/>
      <c r="I2" s="186"/>
      <c r="J2" s="159"/>
      <c r="K2" s="2"/>
      <c r="L2" s="1"/>
      <c r="M2" s="185" t="str">
        <f>+C2</f>
        <v>3.1.1.2.0 Entidades Paraestatales y Fideicomisos No Empresariales y No Financieros</v>
      </c>
      <c r="N2" s="186"/>
      <c r="O2" s="186"/>
      <c r="P2" s="200"/>
      <c r="Q2" s="165"/>
      <c r="R2" s="2"/>
      <c r="S2" s="1"/>
      <c r="T2" s="189" t="str">
        <f>+C2</f>
        <v>3.1.1.2.0 Entidades Paraestatales y Fideicomisos No Empresariales y No Financieros</v>
      </c>
      <c r="U2" s="190"/>
      <c r="V2" s="190"/>
      <c r="W2" s="190"/>
      <c r="X2" s="190"/>
      <c r="Y2" s="191"/>
      <c r="Z2" s="2"/>
      <c r="AA2" s="1"/>
      <c r="AB2" s="185" t="str">
        <f>+C2</f>
        <v>3.1.1.2.0 Entidades Paraestatales y Fideicomisos No Empresariales y No Financieros</v>
      </c>
      <c r="AC2" s="186"/>
      <c r="AD2" s="186"/>
      <c r="AE2" s="162"/>
      <c r="AF2" s="168"/>
      <c r="AG2" s="2"/>
      <c r="AH2" s="1"/>
      <c r="AI2" s="185" t="str">
        <f>+C2</f>
        <v>3.1.1.2.0 Entidades Paraestatales y Fideicomisos No Empresariales y No Financieros</v>
      </c>
      <c r="AJ2" s="186"/>
      <c r="AK2" s="186"/>
      <c r="AL2" s="186"/>
      <c r="AM2" s="200"/>
    </row>
    <row r="3" spans="1:39" x14ac:dyDescent="0.25">
      <c r="A3" s="1"/>
      <c r="B3" s="1"/>
      <c r="C3" s="187" t="str">
        <f>+'31120'!B68</f>
        <v>Estado de Situación Financiera</v>
      </c>
      <c r="D3" s="188"/>
      <c r="E3" s="188"/>
      <c r="F3" s="188"/>
      <c r="G3" s="188"/>
      <c r="H3" s="188"/>
      <c r="I3" s="188"/>
      <c r="J3" s="160"/>
      <c r="K3" s="2"/>
      <c r="L3" s="1"/>
      <c r="M3" s="187" t="str">
        <f>+'31120'!B2</f>
        <v>Estado de Actividades</v>
      </c>
      <c r="N3" s="188"/>
      <c r="O3" s="188"/>
      <c r="P3" s="201"/>
      <c r="Q3" s="166"/>
      <c r="R3" s="2"/>
      <c r="S3" s="1"/>
      <c r="T3" s="202" t="s">
        <v>161</v>
      </c>
      <c r="U3" s="203"/>
      <c r="V3" s="203"/>
      <c r="W3" s="203"/>
      <c r="X3" s="203"/>
      <c r="Y3" s="204"/>
      <c r="Z3" s="2"/>
      <c r="AA3" s="1"/>
      <c r="AB3" s="187" t="s">
        <v>162</v>
      </c>
      <c r="AC3" s="188"/>
      <c r="AD3" s="188"/>
      <c r="AE3" s="163"/>
      <c r="AF3" s="169"/>
      <c r="AG3" s="2"/>
      <c r="AH3" s="1"/>
      <c r="AI3" s="187" t="s">
        <v>163</v>
      </c>
      <c r="AJ3" s="188"/>
      <c r="AK3" s="188"/>
      <c r="AL3" s="188"/>
      <c r="AM3" s="201"/>
    </row>
    <row r="4" spans="1:39" x14ac:dyDescent="0.25">
      <c r="A4" s="1"/>
      <c r="B4" s="1"/>
      <c r="C4" s="187" t="str">
        <f>+'31120'!B69</f>
        <v>Al 31 de Diciembre de 2023</v>
      </c>
      <c r="D4" s="188"/>
      <c r="E4" s="188"/>
      <c r="F4" s="188"/>
      <c r="G4" s="188"/>
      <c r="H4" s="188"/>
      <c r="I4" s="188"/>
      <c r="J4" s="160"/>
      <c r="K4" s="2"/>
      <c r="L4" s="1"/>
      <c r="M4" s="187" t="str">
        <f>+'31120'!B3</f>
        <v>Del 01 de Enero al 31 de Diciembre de 2023</v>
      </c>
      <c r="N4" s="188"/>
      <c r="O4" s="188"/>
      <c r="P4" s="201"/>
      <c r="Q4" s="166"/>
      <c r="R4" s="2"/>
      <c r="S4" s="1"/>
      <c r="T4" s="205" t="str">
        <f>+M4</f>
        <v>Del 01 de Enero al 31 de Diciembre de 2023</v>
      </c>
      <c r="U4" s="206"/>
      <c r="V4" s="206"/>
      <c r="W4" s="206"/>
      <c r="X4" s="206"/>
      <c r="Y4" s="207"/>
      <c r="Z4" s="2"/>
      <c r="AA4" s="4"/>
      <c r="AB4" s="187" t="str">
        <f>+M4</f>
        <v>Del 01 de Enero al 31 de Diciembre de 2023</v>
      </c>
      <c r="AC4" s="188"/>
      <c r="AD4" s="188"/>
      <c r="AE4" s="163"/>
      <c r="AF4" s="169"/>
      <c r="AG4" s="2"/>
      <c r="AH4" s="1"/>
      <c r="AI4" s="187" t="str">
        <f>+T4</f>
        <v>Del 01 de Enero al 31 de Diciembre de 2023</v>
      </c>
      <c r="AJ4" s="188"/>
      <c r="AK4" s="188"/>
      <c r="AL4" s="188"/>
      <c r="AM4" s="201"/>
    </row>
    <row r="5" spans="1:39" ht="30.6" customHeight="1" x14ac:dyDescent="0.25">
      <c r="A5" s="4"/>
      <c r="B5" s="4"/>
      <c r="C5" s="192"/>
      <c r="D5" s="193"/>
      <c r="E5" s="193"/>
      <c r="F5" s="193"/>
      <c r="G5" s="193"/>
      <c r="H5" s="193"/>
      <c r="I5" s="193"/>
      <c r="J5" s="161"/>
      <c r="K5" s="5"/>
      <c r="L5" s="4"/>
      <c r="M5" s="192"/>
      <c r="N5" s="193"/>
      <c r="O5" s="193"/>
      <c r="P5" s="194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192"/>
      <c r="AC5" s="193"/>
      <c r="AD5" s="193"/>
      <c r="AE5" s="164"/>
      <c r="AF5" s="170"/>
      <c r="AG5" s="5"/>
      <c r="AH5" s="4"/>
      <c r="AI5" s="195"/>
      <c r="AJ5" s="196"/>
      <c r="AK5" s="196"/>
      <c r="AL5" s="196"/>
      <c r="AM5" s="197"/>
    </row>
    <row r="6" spans="1:39" x14ac:dyDescent="0.25">
      <c r="A6" s="6">
        <v>1000</v>
      </c>
      <c r="B6" s="6">
        <v>2000</v>
      </c>
      <c r="C6" s="15" t="s">
        <v>6</v>
      </c>
      <c r="D6" s="8">
        <v>2023</v>
      </c>
      <c r="E6" s="8">
        <v>2022</v>
      </c>
      <c r="F6" s="8">
        <v>2017</v>
      </c>
      <c r="G6" s="17" t="s">
        <v>7</v>
      </c>
      <c r="H6" s="8">
        <v>2023</v>
      </c>
      <c r="I6" s="7">
        <v>2022</v>
      </c>
      <c r="J6" s="134">
        <v>2017</v>
      </c>
      <c r="K6" s="8"/>
      <c r="L6" s="9"/>
      <c r="M6" s="10"/>
      <c r="N6" s="11"/>
      <c r="O6" s="8">
        <v>2023</v>
      </c>
      <c r="P6" s="7">
        <v>2022</v>
      </c>
      <c r="Q6" s="7">
        <v>2017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520179.43999999994</v>
      </c>
      <c r="AE6" s="29">
        <f>IF(F32&gt;E32,F32-E32,0)</f>
        <v>0</v>
      </c>
      <c r="AF6" s="30">
        <f>IF(E32&gt;F32,E32-F32,0)</f>
        <v>439519.96000000008</v>
      </c>
      <c r="AG6" s="2"/>
      <c r="AH6" s="1"/>
      <c r="AI6" s="198" t="s">
        <v>0</v>
      </c>
      <c r="AJ6" s="199"/>
      <c r="AK6" s="199"/>
      <c r="AL6" s="8">
        <v>2023</v>
      </c>
      <c r="AM6" s="7">
        <v>2022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190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543294.17999999993</v>
      </c>
      <c r="AE7" s="48">
        <f>IF(F17&gt;E17,F17-E17,0)</f>
        <v>0</v>
      </c>
      <c r="AF7" s="49">
        <f>IF(E17&gt;F17,E17-F17,0)</f>
        <v>476794.56000000006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0</v>
      </c>
      <c r="P8" s="38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541473.98</v>
      </c>
      <c r="AE8" s="60">
        <f t="shared" ref="AE8:AE14" si="2">IF(F9&gt;E9,F9-E9,0)</f>
        <v>0</v>
      </c>
      <c r="AF8" s="61">
        <f t="shared" ref="AF8:AF14" si="3">IF(E9&gt;F9,E9-F9,0)</f>
        <v>475570.76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+'31120'!E74</f>
        <v>1559781.5</v>
      </c>
      <c r="E9" s="55">
        <f>+'31120'!F74</f>
        <v>1018307.52</v>
      </c>
      <c r="F9" s="55">
        <f>+'31120'!G74</f>
        <v>542736.76</v>
      </c>
      <c r="G9" s="56" t="s">
        <v>17</v>
      </c>
      <c r="H9" s="55">
        <f>+'31120'!E102</f>
        <v>1008451.92</v>
      </c>
      <c r="I9" s="57">
        <f>+'31120'!F102</f>
        <v>711477.13</v>
      </c>
      <c r="J9" s="57">
        <f>+'31120'!G102</f>
        <v>509823.43</v>
      </c>
      <c r="K9" s="55"/>
      <c r="L9" s="43">
        <v>4110</v>
      </c>
      <c r="M9" s="58"/>
      <c r="N9" s="59" t="s">
        <v>18</v>
      </c>
      <c r="O9" s="55">
        <f>+'31120'!E7</f>
        <v>0</v>
      </c>
      <c r="P9" s="57">
        <f>+'31120'!F7</f>
        <v>0</v>
      </c>
      <c r="Q9" s="57">
        <f>+'31120'!G7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1820.1999999999825</v>
      </c>
      <c r="AE9" s="60">
        <f t="shared" si="2"/>
        <v>0</v>
      </c>
      <c r="AF9" s="61">
        <f t="shared" si="3"/>
        <v>1223.8000000000175</v>
      </c>
      <c r="AG9" s="2"/>
      <c r="AH9" s="1"/>
      <c r="AI9" s="31"/>
      <c r="AJ9" s="51" t="s">
        <v>8</v>
      </c>
      <c r="AK9" s="51"/>
      <c r="AL9" s="26">
        <f>SUM(AL10:AL19)</f>
        <v>5988931</v>
      </c>
      <c r="AM9" s="28">
        <f>SUM(AM10:AM19)</f>
        <v>5383886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+'31120'!E75</f>
        <v>237567.96</v>
      </c>
      <c r="E10" s="55">
        <f>+'31120'!F75</f>
        <v>235747.76</v>
      </c>
      <c r="F10" s="55">
        <f>+'31120'!G75</f>
        <v>234523.96</v>
      </c>
      <c r="G10" s="56" t="s">
        <v>21</v>
      </c>
      <c r="H10" s="55">
        <f>+'31120'!E103</f>
        <v>0</v>
      </c>
      <c r="I10" s="57">
        <f>+'31120'!F103</f>
        <v>0</v>
      </c>
      <c r="J10" s="57">
        <f>+'31120'!G103</f>
        <v>0</v>
      </c>
      <c r="K10" s="55"/>
      <c r="L10" s="43">
        <v>4120</v>
      </c>
      <c r="M10" s="58"/>
      <c r="N10" s="59" t="s">
        <v>22</v>
      </c>
      <c r="O10" s="55">
        <f>+'31120'!E8</f>
        <v>0</v>
      </c>
      <c r="P10" s="57">
        <f>+'31120'!F8</f>
        <v>0</v>
      </c>
      <c r="Q10" s="57">
        <f>+'31120'!G8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+'31120'!E76</f>
        <v>0</v>
      </c>
      <c r="E11" s="55">
        <f>+'31120'!F76</f>
        <v>0</v>
      </c>
      <c r="F11" s="55">
        <f>+'31120'!G76</f>
        <v>0</v>
      </c>
      <c r="G11" s="56" t="s">
        <v>25</v>
      </c>
      <c r="H11" s="55">
        <f>+'31120'!E104</f>
        <v>0</v>
      </c>
      <c r="I11" s="57">
        <f>+'31120'!F104</f>
        <v>0</v>
      </c>
      <c r="J11" s="57">
        <f>+'31120'!G104</f>
        <v>0</v>
      </c>
      <c r="K11" s="55"/>
      <c r="L11" s="43">
        <v>4130</v>
      </c>
      <c r="M11" s="58"/>
      <c r="N11" s="59" t="s">
        <v>26</v>
      </c>
      <c r="O11" s="55">
        <f>+'31120'!E9</f>
        <v>0</v>
      </c>
      <c r="P11" s="57">
        <f>+'31120'!F9</f>
        <v>0</v>
      </c>
      <c r="Q11" s="57">
        <f>+'31120'!G9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+'31120'!E77</f>
        <v>0</v>
      </c>
      <c r="E12" s="55">
        <f>+'31120'!F77</f>
        <v>0</v>
      </c>
      <c r="F12" s="55">
        <f>+'31120'!G77</f>
        <v>0</v>
      </c>
      <c r="G12" s="56" t="s">
        <v>28</v>
      </c>
      <c r="H12" s="55">
        <f>+'31120'!E105</f>
        <v>0</v>
      </c>
      <c r="I12" s="57">
        <f>+'31120'!F105</f>
        <v>0</v>
      </c>
      <c r="J12" s="57">
        <f>+'31120'!G105</f>
        <v>0</v>
      </c>
      <c r="K12" s="55"/>
      <c r="L12" s="43">
        <v>4140</v>
      </c>
      <c r="M12" s="58"/>
      <c r="N12" s="59" t="s">
        <v>29</v>
      </c>
      <c r="O12" s="55">
        <f>+'31120'!E10</f>
        <v>0</v>
      </c>
      <c r="P12" s="57">
        <f>+'31120'!F10</f>
        <v>0</v>
      </c>
      <c r="Q12" s="57">
        <f>+'31120'!G10</f>
        <v>0</v>
      </c>
      <c r="R12" s="2"/>
      <c r="S12" s="24">
        <v>900002</v>
      </c>
      <c r="T12" s="25" t="s">
        <v>191</v>
      </c>
      <c r="U12" s="27" t="s">
        <v>30</v>
      </c>
      <c r="V12" s="26">
        <f>SUM(V13:V17)</f>
        <v>3474759.67</v>
      </c>
      <c r="W12" s="26">
        <f>SUM(W13:W17)</f>
        <v>169688.87</v>
      </c>
      <c r="X12" s="26"/>
      <c r="Y12" s="28">
        <f t="shared" ref="Y12:Y17" si="7">SUM(U12:X12)</f>
        <v>3644448.54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+'31120'!E78</f>
        <v>0</v>
      </c>
      <c r="E13" s="55">
        <f>+'31120'!F78</f>
        <v>0</v>
      </c>
      <c r="F13" s="55">
        <f>+'31120'!G78</f>
        <v>0</v>
      </c>
      <c r="G13" s="56" t="s">
        <v>32</v>
      </c>
      <c r="H13" s="55">
        <f>+'31120'!E106</f>
        <v>0</v>
      </c>
      <c r="I13" s="57">
        <f>+'31120'!F106</f>
        <v>0</v>
      </c>
      <c r="J13" s="57">
        <f>+'31120'!G106</f>
        <v>0</v>
      </c>
      <c r="K13" s="55"/>
      <c r="L13" s="43">
        <v>4150</v>
      </c>
      <c r="M13" s="58"/>
      <c r="N13" s="59" t="s">
        <v>33</v>
      </c>
      <c r="O13" s="55">
        <f>+'31120'!E11</f>
        <v>0</v>
      </c>
      <c r="P13" s="57">
        <f>+'31120'!F11</f>
        <v>0</v>
      </c>
      <c r="Q13" s="57">
        <f>+'31120'!G11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169688.87</v>
      </c>
      <c r="X13" s="27"/>
      <c r="Y13" s="46">
        <f t="shared" si="7"/>
        <v>169688.87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+'31120'!E79</f>
        <v>0</v>
      </c>
      <c r="E14" s="55">
        <f>+'31120'!F79</f>
        <v>0</v>
      </c>
      <c r="F14" s="55">
        <f>+'31120'!G79</f>
        <v>0</v>
      </c>
      <c r="G14" s="56" t="s">
        <v>36</v>
      </c>
      <c r="H14" s="55">
        <f>+'31120'!E107</f>
        <v>0</v>
      </c>
      <c r="I14" s="57">
        <f>+'31120'!F107</f>
        <v>0</v>
      </c>
      <c r="J14" s="57">
        <f>+'31120'!G107</f>
        <v>0</v>
      </c>
      <c r="K14" s="55"/>
      <c r="L14" s="43">
        <v>4160</v>
      </c>
      <c r="M14" s="58"/>
      <c r="N14" s="59" t="s">
        <v>37</v>
      </c>
      <c r="O14" s="55">
        <f>+'31120'!E12</f>
        <v>0</v>
      </c>
      <c r="P14" s="57">
        <f>+'31120'!F12</f>
        <v>0</v>
      </c>
      <c r="Q14" s="57">
        <f>+'31120'!G12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3474759.67</v>
      </c>
      <c r="W14" s="27"/>
      <c r="X14" s="27"/>
      <c r="Y14" s="46">
        <f t="shared" si="7"/>
        <v>3474759.67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+'31120'!E80</f>
        <v>0</v>
      </c>
      <c r="E15" s="55">
        <f>+'31120'!F80</f>
        <v>0</v>
      </c>
      <c r="F15" s="55">
        <f>+'31120'!G80</f>
        <v>0</v>
      </c>
      <c r="G15" s="56" t="s">
        <v>40</v>
      </c>
      <c r="H15" s="55">
        <f>+'31120'!E108</f>
        <v>0</v>
      </c>
      <c r="I15" s="57">
        <f>+'31120'!F108</f>
        <v>0</v>
      </c>
      <c r="J15" s="57">
        <f>+'31120'!G108</f>
        <v>0</v>
      </c>
      <c r="K15" s="55"/>
      <c r="L15" s="43">
        <v>4170</v>
      </c>
      <c r="M15" s="58"/>
      <c r="N15" s="59" t="s">
        <v>41</v>
      </c>
      <c r="O15" s="55">
        <f>+'31120'!E13</f>
        <v>0</v>
      </c>
      <c r="P15" s="57">
        <f>+'31120'!F13</f>
        <v>0</v>
      </c>
      <c r="Q15" s="57">
        <f>+'31120'!G13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+'31120'!E109</f>
        <v>0</v>
      </c>
      <c r="I16" s="57">
        <f>+'31120'!F109</f>
        <v>0</v>
      </c>
      <c r="J16" s="57">
        <f>+'31120'!G109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23114.739999999991</v>
      </c>
      <c r="AD16" s="49">
        <f>IF(D30&gt;E30,D30-E30,0)</f>
        <v>0</v>
      </c>
      <c r="AE16" s="48">
        <f>IF(F30&gt;E30,F30-E30,0)</f>
        <v>37274.599999999977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1797349.46</v>
      </c>
      <c r="E17" s="65">
        <f>SUM(E9:E15)</f>
        <v>1254055.28</v>
      </c>
      <c r="F17" s="65">
        <f>SUM(F9:F15)</f>
        <v>777260.72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5988931</v>
      </c>
      <c r="P17" s="38">
        <f>SUM(P18:P19)</f>
        <v>5192878</v>
      </c>
      <c r="Q17" s="38">
        <f>SUM(Q18:Q19)</f>
        <v>4915570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1008451.92</v>
      </c>
      <c r="I18" s="67">
        <f>SUM(I9:I16)</f>
        <v>711477.13</v>
      </c>
      <c r="J18" s="67">
        <f>SUM(J9:J16)</f>
        <v>509823.43</v>
      </c>
      <c r="K18" s="65"/>
      <c r="L18" s="43">
        <v>4220</v>
      </c>
      <c r="M18" s="58"/>
      <c r="N18" s="181" t="s">
        <v>47</v>
      </c>
      <c r="O18" s="182">
        <f>+'31120'!E15</f>
        <v>0</v>
      </c>
      <c r="P18" s="183">
        <f>+'31120'!F15</f>
        <v>0</v>
      </c>
      <c r="Q18" s="57">
        <f>+'31120'!G16</f>
        <v>4759570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5988931</v>
      </c>
      <c r="AM18" s="63">
        <f t="shared" si="13"/>
        <v>5192878</v>
      </c>
    </row>
    <row r="19" spans="1:39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181" t="s">
        <v>52</v>
      </c>
      <c r="O19" s="182">
        <f>+'31120'!E16</f>
        <v>5988931</v>
      </c>
      <c r="P19" s="183">
        <f>+'31120'!F16</f>
        <v>5192878</v>
      </c>
      <c r="Q19" s="57">
        <f>+'31120'!G17</f>
        <v>156000</v>
      </c>
      <c r="S19" s="43"/>
      <c r="T19" s="25" t="s">
        <v>170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191008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+'31120'!E85</f>
        <v>0</v>
      </c>
      <c r="E20" s="55">
        <f>+'31120'!F85</f>
        <v>0</v>
      </c>
      <c r="F20" s="55">
        <f>+'31120'!G85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0</v>
      </c>
      <c r="P20" s="38">
        <f t="shared" ref="P20:Q20" si="15">SUM(P21:P26)</f>
        <v>191008</v>
      </c>
      <c r="Q20" s="38">
        <f t="shared" si="15"/>
        <v>156000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31667</v>
      </c>
      <c r="AE20" s="60">
        <f t="shared" si="11"/>
        <v>0</v>
      </c>
      <c r="AF20" s="61">
        <f t="shared" si="12"/>
        <v>40994</v>
      </c>
      <c r="AI20" s="31"/>
      <c r="AJ20" s="51" t="s">
        <v>9</v>
      </c>
      <c r="AK20" s="51"/>
      <c r="AL20" s="26">
        <f>SUM(AL21:AL36)</f>
        <v>5880117.6100000003</v>
      </c>
      <c r="AM20" s="28">
        <f>SUM(AM21:AM36)</f>
        <v>5123087.38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+'31120'!E86</f>
        <v>0</v>
      </c>
      <c r="E21" s="55">
        <f>+'31120'!F86</f>
        <v>0</v>
      </c>
      <c r="F21" s="55">
        <f>+'31120'!G86</f>
        <v>0</v>
      </c>
      <c r="G21" s="56" t="s">
        <v>62</v>
      </c>
      <c r="H21" s="55">
        <f>+'31120'!E114</f>
        <v>0</v>
      </c>
      <c r="I21" s="57">
        <f>+'31120'!F114</f>
        <v>0</v>
      </c>
      <c r="J21" s="57">
        <f>+'31120'!G114</f>
        <v>0</v>
      </c>
      <c r="K21" s="55"/>
      <c r="L21" s="43">
        <v>4320</v>
      </c>
      <c r="M21" s="58"/>
      <c r="N21" s="181" t="s">
        <v>59</v>
      </c>
      <c r="O21" s="182">
        <f>+'31120'!E18</f>
        <v>0</v>
      </c>
      <c r="P21" s="183">
        <f>+'31120'!F18</f>
        <v>0</v>
      </c>
      <c r="Q21" s="57">
        <f>+'31120'!G19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11294.96</v>
      </c>
      <c r="AE21" s="60">
        <f t="shared" si="11"/>
        <v>15471.7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4081748.98</v>
      </c>
      <c r="AM21" s="63">
        <f>+P31</f>
        <v>3736473.13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+'31120'!E87</f>
        <v>0</v>
      </c>
      <c r="E22" s="55">
        <f>+'31120'!F87</f>
        <v>0</v>
      </c>
      <c r="F22" s="55">
        <f>+'31120'!G87</f>
        <v>0</v>
      </c>
      <c r="G22" s="56" t="s">
        <v>67</v>
      </c>
      <c r="H22" s="55">
        <f>+'31120'!E115</f>
        <v>0</v>
      </c>
      <c r="I22" s="57">
        <f>+'31120'!F115</f>
        <v>0</v>
      </c>
      <c r="J22" s="57">
        <f>+'31120'!G115</f>
        <v>0</v>
      </c>
      <c r="K22" s="55"/>
      <c r="L22" s="43">
        <v>4330</v>
      </c>
      <c r="M22" s="58"/>
      <c r="N22" s="181" t="s">
        <v>63</v>
      </c>
      <c r="O22" s="182">
        <f>+'31120'!E19</f>
        <v>0</v>
      </c>
      <c r="P22" s="183">
        <f>+'31120'!F19</f>
        <v>0</v>
      </c>
      <c r="Q22" s="57">
        <f>+'31120'!G20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66076.699999999953</v>
      </c>
      <c r="AD22" s="61">
        <f t="shared" si="10"/>
        <v>0</v>
      </c>
      <c r="AE22" s="60">
        <f t="shared" si="11"/>
        <v>62796.900000000023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678266.01</v>
      </c>
      <c r="AM22" s="63">
        <f>+P32</f>
        <v>727510.26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+'31120'!E88</f>
        <v>969946.3</v>
      </c>
      <c r="E23" s="55">
        <f>+'31120'!F88</f>
        <v>938279.3</v>
      </c>
      <c r="F23" s="55">
        <f>+'31120'!G88</f>
        <v>897285.3</v>
      </c>
      <c r="G23" s="56" t="s">
        <v>71</v>
      </c>
      <c r="H23" s="55">
        <f>+'31120'!E116</f>
        <v>0</v>
      </c>
      <c r="I23" s="57">
        <f>+'31120'!F116</f>
        <v>0</v>
      </c>
      <c r="J23" s="57">
        <f>+'31120'!G116</f>
        <v>0</v>
      </c>
      <c r="K23" s="55"/>
      <c r="L23" s="43">
        <v>4340</v>
      </c>
      <c r="M23" s="58"/>
      <c r="N23" s="181" t="s">
        <v>68</v>
      </c>
      <c r="O23" s="182">
        <f>+'31120'!E20</f>
        <v>0</v>
      </c>
      <c r="P23" s="183">
        <f>+'31120'!F20</f>
        <v>0</v>
      </c>
      <c r="Q23" s="57">
        <f>+'31120'!G21</f>
        <v>0</v>
      </c>
      <c r="S23" s="24"/>
      <c r="T23" s="25" t="s">
        <v>192</v>
      </c>
      <c r="U23" s="26">
        <f>+U7</f>
        <v>0</v>
      </c>
      <c r="V23" s="26">
        <f>+V7+V12+V19</f>
        <v>3474759.67</v>
      </c>
      <c r="W23" s="26">
        <f>+W7+W12+W19</f>
        <v>169688.87</v>
      </c>
      <c r="X23" s="26">
        <f>+X7+X12+X19</f>
        <v>0</v>
      </c>
      <c r="Y23" s="28">
        <f>+Y7+Y12+Y19</f>
        <v>3644448.54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" si="16">+O33</f>
        <v>529950.36</v>
      </c>
      <c r="AM23" s="63">
        <f t="shared" ref="AM23" si="17">+P33</f>
        <v>597763.31999999995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+'31120'!E89</f>
        <v>24408.1</v>
      </c>
      <c r="E24" s="55">
        <f>+'31120'!F89</f>
        <v>13113.14</v>
      </c>
      <c r="F24" s="55">
        <f>+'31120'!G89</f>
        <v>28584.84</v>
      </c>
      <c r="G24" s="56" t="s">
        <v>75</v>
      </c>
      <c r="H24" s="55">
        <f>+'31120'!E117</f>
        <v>0</v>
      </c>
      <c r="I24" s="57">
        <f>+'31120'!F117</f>
        <v>0</v>
      </c>
      <c r="J24" s="57">
        <f>+'31120'!G117</f>
        <v>0</v>
      </c>
      <c r="K24" s="55"/>
      <c r="L24" s="43">
        <v>4390</v>
      </c>
      <c r="M24" s="58"/>
      <c r="N24" s="181" t="s">
        <v>72</v>
      </c>
      <c r="O24" s="182">
        <f>+'31120'!E21</f>
        <v>0</v>
      </c>
      <c r="P24" s="183">
        <f>+'31120'!F21</f>
        <v>0</v>
      </c>
      <c r="Q24" s="57">
        <f>+'31120'!G22</f>
        <v>156000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+'31120'!E90</f>
        <v>-840964.08</v>
      </c>
      <c r="E25" s="55">
        <f>+'31120'!F90</f>
        <v>-774887.38</v>
      </c>
      <c r="F25" s="55">
        <f>+'31120'!G90</f>
        <v>-712090.48</v>
      </c>
      <c r="G25" s="59" t="s">
        <v>79</v>
      </c>
      <c r="H25" s="55">
        <f>+'31120'!E118</f>
        <v>0</v>
      </c>
      <c r="I25" s="57">
        <f>+'31120'!F118</f>
        <v>0</v>
      </c>
      <c r="J25" s="57">
        <f>+'31120'!G118</f>
        <v>0</v>
      </c>
      <c r="K25" s="55"/>
      <c r="L25" s="43"/>
      <c r="M25" s="58"/>
      <c r="N25" s="181" t="s">
        <v>76</v>
      </c>
      <c r="O25" s="182">
        <f>+'31120'!E22</f>
        <v>0</v>
      </c>
      <c r="P25" s="183">
        <f>+'31120'!F22</f>
        <v>191008</v>
      </c>
      <c r="Q25" s="57">
        <f>+'31120'!G23</f>
        <v>0</v>
      </c>
      <c r="S25" s="24">
        <v>900004</v>
      </c>
      <c r="T25" s="25" t="s">
        <v>193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+'31120'!E91</f>
        <v>0</v>
      </c>
      <c r="E26" s="55">
        <f>+'31120'!F91</f>
        <v>0</v>
      </c>
      <c r="F26" s="55">
        <f>+'31120'!G91</f>
        <v>0</v>
      </c>
      <c r="G26" s="56" t="s">
        <v>82</v>
      </c>
      <c r="H26" s="55">
        <f>+'31120'!E119</f>
        <v>230853.7</v>
      </c>
      <c r="I26" s="57">
        <f>+'31120'!F119</f>
        <v>230853.7</v>
      </c>
      <c r="J26" s="57">
        <f>+'31120'!G119</f>
        <v>230853.7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x14ac:dyDescent="0.25">
      <c r="A27" s="43">
        <v>1280</v>
      </c>
      <c r="B27" s="43"/>
      <c r="C27" s="54" t="s">
        <v>80</v>
      </c>
      <c r="D27" s="55">
        <f>+'31120'!E92</f>
        <v>0</v>
      </c>
      <c r="E27" s="55">
        <f>+'31120'!F92</f>
        <v>0</v>
      </c>
      <c r="F27" s="55">
        <f>+'31120'!G92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5988931</v>
      </c>
      <c r="P27" s="75">
        <f>+P8+P17+P20</f>
        <v>5383886</v>
      </c>
      <c r="Q27" s="75">
        <f>+Q8+Q17+Q20</f>
        <v>5071570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296974.79000000004</v>
      </c>
      <c r="AD27" s="30">
        <f>IF(I30&gt;H30,I30-H30,0)</f>
        <v>0</v>
      </c>
      <c r="AE27" s="29">
        <f>IF(I30&gt;J30,I30-J30,0)</f>
        <v>201653.70000000007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590152.26</v>
      </c>
      <c r="AM27" s="63">
        <f t="shared" si="18"/>
        <v>61340.67</v>
      </c>
    </row>
    <row r="28" spans="1:39" x14ac:dyDescent="0.25">
      <c r="A28" s="43">
        <v>1290</v>
      </c>
      <c r="B28" s="43"/>
      <c r="C28" s="54" t="s">
        <v>84</v>
      </c>
      <c r="D28" s="55">
        <f>+'31120'!E93</f>
        <v>0</v>
      </c>
      <c r="E28" s="55">
        <f>+'31120'!F93</f>
        <v>0</v>
      </c>
      <c r="F28" s="55">
        <f>+'31120'!G93</f>
        <v>0</v>
      </c>
      <c r="G28" s="66" t="s">
        <v>87</v>
      </c>
      <c r="H28" s="65">
        <f>SUM(H20:H26)</f>
        <v>230853.7</v>
      </c>
      <c r="I28" s="67">
        <f>SUM(I20:I26)</f>
        <v>230853.7</v>
      </c>
      <c r="J28" s="67">
        <f>SUM(J20:J26)</f>
        <v>230853.7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296974.79000000004</v>
      </c>
      <c r="AD28" s="49">
        <f>IF(I18&gt;H18,I18-H18,0)</f>
        <v>0</v>
      </c>
      <c r="AE28" s="48">
        <f>IF(I18&gt;J18,I18-J18,0)</f>
        <v>201653.7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296974.79000000004</v>
      </c>
      <c r="AD29" s="61">
        <f t="shared" ref="AD29:AD36" si="22">IF(I9&gt;H9,I9-H9,0)</f>
        <v>0</v>
      </c>
      <c r="AE29" s="60">
        <f t="shared" ref="AE29:AE36" si="23">IF(I9&gt;J9,I9-J9,0)</f>
        <v>201653.7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153390.32000000007</v>
      </c>
      <c r="E30" s="65">
        <f>SUM(E20:E28)</f>
        <v>176505.06000000006</v>
      </c>
      <c r="F30" s="65">
        <f>SUM(F20:F28)</f>
        <v>213779.66000000003</v>
      </c>
      <c r="G30" s="77" t="s">
        <v>93</v>
      </c>
      <c r="H30" s="74">
        <f>+H28+H18</f>
        <v>1239305.6200000001</v>
      </c>
      <c r="I30" s="75">
        <f>+I28+I18</f>
        <v>942330.83000000007</v>
      </c>
      <c r="J30" s="75">
        <f>+J28+J18</f>
        <v>740677.13</v>
      </c>
      <c r="K30" s="78"/>
      <c r="L30" s="43">
        <v>5110</v>
      </c>
      <c r="M30" s="41" t="s">
        <v>90</v>
      </c>
      <c r="N30" s="21"/>
      <c r="O30" s="37">
        <f>SUM(O31:O33)</f>
        <v>5289965.3500000006</v>
      </c>
      <c r="P30" s="38">
        <f t="shared" ref="P30:Q30" si="25">SUM(P31:P33)</f>
        <v>5061746.71</v>
      </c>
      <c r="Q30" s="38">
        <f t="shared" si="25"/>
        <v>3956157.8400000003</v>
      </c>
      <c r="S30" s="24">
        <v>900005</v>
      </c>
      <c r="T30" s="25" t="s">
        <v>194</v>
      </c>
      <c r="U30" s="27" t="s">
        <v>30</v>
      </c>
      <c r="V30" s="26">
        <f>SUM(V31:V35)</f>
        <v>3273008.79</v>
      </c>
      <c r="W30" s="26">
        <f>SUM(W31:W35)</f>
        <v>-126952.18</v>
      </c>
      <c r="X30" s="26"/>
      <c r="Y30" s="28">
        <f t="shared" ref="Y30:Y35" si="26">SUM(U30:X30)</f>
        <v>3146056.61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+'31120'!E28</f>
        <v>4081748.98</v>
      </c>
      <c r="P31" s="57">
        <f>+'31120'!F28</f>
        <v>3736473.13</v>
      </c>
      <c r="Q31" s="57">
        <f>+'31120'!G28</f>
        <v>3034592.47</v>
      </c>
      <c r="S31" s="43">
        <v>3210</v>
      </c>
      <c r="T31" s="44" t="s">
        <v>34</v>
      </c>
      <c r="U31" s="27" t="s">
        <v>30</v>
      </c>
      <c r="V31" s="27"/>
      <c r="W31" s="45">
        <f>+H40</f>
        <v>42736.69</v>
      </c>
      <c r="X31" s="27"/>
      <c r="Y31" s="46">
        <f t="shared" si="26"/>
        <v>42736.69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1950739.78</v>
      </c>
      <c r="E32" s="37">
        <f>+E30+E17</f>
        <v>1430560.34</v>
      </c>
      <c r="F32" s="37">
        <f>+F30+F17</f>
        <v>991040.38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+'31120'!E29</f>
        <v>678266.01</v>
      </c>
      <c r="P32" s="57">
        <f>+'31120'!F29</f>
        <v>727510.26</v>
      </c>
      <c r="Q32" s="57">
        <f>+'31120'!G29</f>
        <v>461640.67</v>
      </c>
      <c r="S32" s="43">
        <v>3220</v>
      </c>
      <c r="T32" s="44" t="s">
        <v>38</v>
      </c>
      <c r="U32" s="27" t="s">
        <v>30</v>
      </c>
      <c r="V32" s="45">
        <f>+H41-I41</f>
        <v>3273008.79</v>
      </c>
      <c r="W32" s="80">
        <f>-W13</f>
        <v>-169688.87</v>
      </c>
      <c r="X32" s="27"/>
      <c r="Y32" s="46">
        <f t="shared" si="26"/>
        <v>3103319.92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+'31120'!E30</f>
        <v>529950.36</v>
      </c>
      <c r="P33" s="57">
        <f>+'31120'!F30</f>
        <v>597763.31999999995</v>
      </c>
      <c r="Q33" s="57">
        <f>+'31120'!G30</f>
        <v>459924.7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6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7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37">
        <f>SUM(O35:O43)</f>
        <v>590152.26</v>
      </c>
      <c r="P34" s="38">
        <f>SUM(P35:P43)</f>
        <v>61340.67</v>
      </c>
      <c r="Q34" s="38">
        <f>SUM(Q35:Q43)</f>
        <v>884328.91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8">+H43-I43</f>
        <v>0</v>
      </c>
      <c r="X34" s="27"/>
      <c r="Y34" s="46">
        <f t="shared" si="26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29">+O46</f>
        <v>0</v>
      </c>
      <c r="AM34" s="63">
        <f t="shared" si="27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+'31120'!E128</f>
        <v>0</v>
      </c>
      <c r="I35" s="57">
        <f>+'31120'!F128</f>
        <v>0</v>
      </c>
      <c r="J35" s="57">
        <f>+'31120'!G128</f>
        <v>0</v>
      </c>
      <c r="K35" s="55"/>
      <c r="L35" s="43">
        <v>5220</v>
      </c>
      <c r="M35" s="58"/>
      <c r="N35" s="59" t="s">
        <v>78</v>
      </c>
      <c r="O35" s="55">
        <f>+'31120'!E32</f>
        <v>0</v>
      </c>
      <c r="P35" s="57">
        <f>+'31120'!F32</f>
        <v>0</v>
      </c>
      <c r="Q35" s="57">
        <f>+'31120'!G32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8"/>
        <v>0</v>
      </c>
      <c r="X35" s="27"/>
      <c r="Y35" s="46">
        <f t="shared" si="26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29"/>
        <v>0</v>
      </c>
      <c r="AM35" s="63">
        <f t="shared" si="27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+'31120'!E129</f>
        <v>0</v>
      </c>
      <c r="I36" s="57">
        <f>+'31120'!F129</f>
        <v>0</v>
      </c>
      <c r="J36" s="57">
        <f>+'31120'!G129</f>
        <v>0</v>
      </c>
      <c r="K36" s="55"/>
      <c r="L36" s="43">
        <v>5230</v>
      </c>
      <c r="M36" s="58"/>
      <c r="N36" s="59" t="s">
        <v>102</v>
      </c>
      <c r="O36" s="55">
        <f>+'31120'!E33</f>
        <v>0</v>
      </c>
      <c r="P36" s="57">
        <f>+'31120'!F33</f>
        <v>0</v>
      </c>
      <c r="Q36" s="57">
        <f>+'31120'!G33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29"/>
        <v>0</v>
      </c>
      <c r="AM36" s="63">
        <f t="shared" si="27"/>
        <v>0</v>
      </c>
    </row>
    <row r="37" spans="2:39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+'31120'!E130</f>
        <v>0</v>
      </c>
      <c r="I37" s="57">
        <f>+'31120'!F130</f>
        <v>0</v>
      </c>
      <c r="J37" s="57">
        <f>+'31120'!G130</f>
        <v>0</v>
      </c>
      <c r="K37" s="55"/>
      <c r="L37" s="43">
        <v>5240</v>
      </c>
      <c r="M37" s="58"/>
      <c r="N37" s="59" t="s">
        <v>104</v>
      </c>
      <c r="O37" s="55">
        <f>+'31120'!E34</f>
        <v>0</v>
      </c>
      <c r="P37" s="57">
        <f>+'31120'!F34</f>
        <v>0</v>
      </c>
      <c r="Q37" s="57">
        <f>+'31120'!G34</f>
        <v>0</v>
      </c>
      <c r="S37" s="43"/>
      <c r="T37" s="50" t="s">
        <v>171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108813.38999999966</v>
      </c>
      <c r="AM37" s="86">
        <f>+AM9-AM20</f>
        <v>260798.62000000011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+'31120'!E35</f>
        <v>590152.26</v>
      </c>
      <c r="P38" s="57">
        <f>+'31120'!F35</f>
        <v>61340.67</v>
      </c>
      <c r="Q38" s="57">
        <f>+'31120'!G35</f>
        <v>884328.91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6790505.1500000004</v>
      </c>
      <c r="I39" s="75">
        <f>SUM(I40:I44)</f>
        <v>3644448.54</v>
      </c>
      <c r="J39" s="75">
        <f>SUM(J40:J44)</f>
        <v>3384175.2399999998</v>
      </c>
      <c r="K39" s="74"/>
      <c r="L39" s="43">
        <v>5260</v>
      </c>
      <c r="M39" s="58"/>
      <c r="N39" s="59" t="s">
        <v>89</v>
      </c>
      <c r="O39" s="55">
        <f>+'31120'!E36</f>
        <v>0</v>
      </c>
      <c r="P39" s="57">
        <f>+'31120'!F36</f>
        <v>0</v>
      </c>
      <c r="Q39" s="57">
        <f>+'31120'!G36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0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1">IF(H21&gt;I21,H21-I21,0)</f>
        <v>0</v>
      </c>
      <c r="AD39" s="61">
        <f t="shared" ref="AD39:AD44" si="32">IF(I21&gt;H21,I21-H21,0)</f>
        <v>0</v>
      </c>
      <c r="AE39" s="60">
        <f t="shared" ref="AE39:AE44" si="33">IF(I21&gt;J21,I21-J21,0)</f>
        <v>0</v>
      </c>
      <c r="AF39" s="61">
        <f t="shared" ref="AF39:AF44" si="34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+'31120'!E133</f>
        <v>42736.69</v>
      </c>
      <c r="I40" s="57">
        <f>+'31120'!F133</f>
        <v>169688.87</v>
      </c>
      <c r="J40" s="57">
        <f>+'31120'!G133</f>
        <v>-11203.52</v>
      </c>
      <c r="K40" s="55"/>
      <c r="L40" s="43">
        <v>5270</v>
      </c>
      <c r="M40" s="58"/>
      <c r="N40" s="59" t="s">
        <v>91</v>
      </c>
      <c r="O40" s="55">
        <f>+'31120'!E37</f>
        <v>0</v>
      </c>
      <c r="P40" s="57">
        <f>+'31120'!F37</f>
        <v>0</v>
      </c>
      <c r="Q40" s="57">
        <f>+'31120'!G37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1"/>
        <v>0</v>
      </c>
      <c r="AD40" s="61">
        <f t="shared" si="32"/>
        <v>0</v>
      </c>
      <c r="AE40" s="60">
        <f t="shared" si="33"/>
        <v>0</v>
      </c>
      <c r="AF40" s="61">
        <f t="shared" si="34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+'31120'!E134</f>
        <v>6747768.46</v>
      </c>
      <c r="I41" s="57">
        <f>+'31120'!F134</f>
        <v>3474759.67</v>
      </c>
      <c r="J41" s="57">
        <f>+'31120'!G134</f>
        <v>3395378.76</v>
      </c>
      <c r="K41" s="55"/>
      <c r="L41" s="43">
        <v>5280</v>
      </c>
      <c r="M41" s="58"/>
      <c r="N41" s="59" t="s">
        <v>94</v>
      </c>
      <c r="O41" s="55">
        <f>+'31120'!E38</f>
        <v>0</v>
      </c>
      <c r="P41" s="57">
        <f>+'31120'!F38</f>
        <v>0</v>
      </c>
      <c r="Q41" s="57">
        <f>+'31120'!G38</f>
        <v>0</v>
      </c>
      <c r="T41" s="88" t="s">
        <v>195</v>
      </c>
      <c r="U41" s="89">
        <f>+U23+U25</f>
        <v>0</v>
      </c>
      <c r="V41" s="89">
        <f>+V23+V25+V30+V37</f>
        <v>6747768.46</v>
      </c>
      <c r="W41" s="89">
        <f>+W23+W25+W30+W37</f>
        <v>42736.69</v>
      </c>
      <c r="X41" s="89">
        <f>+X23+X25+X30+X37</f>
        <v>0</v>
      </c>
      <c r="Y41" s="90">
        <f>SUM(U41:X41)</f>
        <v>6790505.1500000004</v>
      </c>
      <c r="AA41" s="43">
        <v>2230</v>
      </c>
      <c r="AB41" s="44" t="s">
        <v>71</v>
      </c>
      <c r="AC41" s="60">
        <f t="shared" si="31"/>
        <v>0</v>
      </c>
      <c r="AD41" s="61">
        <f t="shared" si="32"/>
        <v>0</v>
      </c>
      <c r="AE41" s="60">
        <f t="shared" si="33"/>
        <v>0</v>
      </c>
      <c r="AF41" s="61">
        <f t="shared" si="34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+'31120'!E135</f>
        <v>0</v>
      </c>
      <c r="I42" s="57">
        <f>+'31120'!F135</f>
        <v>0</v>
      </c>
      <c r="J42" s="57">
        <f>+'31120'!G135</f>
        <v>0</v>
      </c>
      <c r="K42" s="55"/>
      <c r="L42" s="43">
        <v>5290</v>
      </c>
      <c r="M42" s="58"/>
      <c r="N42" s="59" t="s">
        <v>95</v>
      </c>
      <c r="O42" s="55">
        <f>+'31120'!E39</f>
        <v>0</v>
      </c>
      <c r="P42" s="57">
        <f>+'31120'!F39</f>
        <v>0</v>
      </c>
      <c r="Q42" s="57">
        <f>+'31120'!G39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1"/>
        <v>0</v>
      </c>
      <c r="AD42" s="61">
        <f t="shared" si="32"/>
        <v>0</v>
      </c>
      <c r="AE42" s="60">
        <f t="shared" si="33"/>
        <v>0</v>
      </c>
      <c r="AF42" s="61">
        <f t="shared" si="34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+'31120'!E136</f>
        <v>0</v>
      </c>
      <c r="I43" s="57">
        <f>+'31120'!F136</f>
        <v>0</v>
      </c>
      <c r="J43" s="57">
        <f>+'31120'!G136</f>
        <v>0</v>
      </c>
      <c r="K43" s="55"/>
      <c r="L43" s="6">
        <v>5300</v>
      </c>
      <c r="M43" s="58"/>
      <c r="N43" s="59" t="s">
        <v>98</v>
      </c>
      <c r="O43" s="55">
        <f>+'31120'!E40</f>
        <v>0</v>
      </c>
      <c r="P43" s="57">
        <f>+'31120'!F40</f>
        <v>0</v>
      </c>
      <c r="Q43" s="57">
        <f>+'31120'!G40</f>
        <v>0</v>
      </c>
      <c r="U43" s="174">
        <f>+H34-U41</f>
        <v>0</v>
      </c>
      <c r="V43" s="174"/>
      <c r="W43" s="174">
        <f>+H39-V41-W41</f>
        <v>4.0745362639427185E-10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1"/>
        <v>0</v>
      </c>
      <c r="AD43" s="61">
        <f t="shared" si="32"/>
        <v>0</v>
      </c>
      <c r="AE43" s="60">
        <f t="shared" si="33"/>
        <v>0</v>
      </c>
      <c r="AF43" s="61">
        <f t="shared" si="34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+'31120'!E137</f>
        <v>0</v>
      </c>
      <c r="I44" s="57">
        <f>+'31120'!F137</f>
        <v>0</v>
      </c>
      <c r="J44" s="57">
        <f>+'31120'!G137</f>
        <v>0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0</v>
      </c>
      <c r="Q44" s="38">
        <f>SUM(Q45:Q47)</f>
        <v>0</v>
      </c>
      <c r="T44" s="184" t="s">
        <v>114</v>
      </c>
      <c r="U44" s="184"/>
      <c r="V44" s="184"/>
      <c r="W44" s="184"/>
      <c r="X44" s="184"/>
      <c r="Y44" s="184"/>
      <c r="AA44" s="43">
        <v>2260</v>
      </c>
      <c r="AB44" s="44" t="s">
        <v>82</v>
      </c>
      <c r="AC44" s="60">
        <f t="shared" si="31"/>
        <v>0</v>
      </c>
      <c r="AD44" s="61">
        <f t="shared" si="32"/>
        <v>0</v>
      </c>
      <c r="AE44" s="60">
        <f t="shared" si="33"/>
        <v>0</v>
      </c>
      <c r="AF44" s="61">
        <f t="shared" si="34"/>
        <v>0</v>
      </c>
      <c r="AI44" s="31"/>
      <c r="AJ44" s="51" t="s">
        <v>9</v>
      </c>
      <c r="AK44" s="51"/>
      <c r="AL44" s="26">
        <f>SUM(AL45:AL47)</f>
        <v>42961.96</v>
      </c>
      <c r="AM44" s="28">
        <f>SUM(AM45:AM47)</f>
        <v>25522.3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181" t="s">
        <v>113</v>
      </c>
      <c r="O45" s="182">
        <f>+'31120'!E42</f>
        <v>0</v>
      </c>
      <c r="P45" s="183">
        <f>+'31120'!F42</f>
        <v>0</v>
      </c>
      <c r="Q45" s="57">
        <f>+'31120'!G43</f>
        <v>0</v>
      </c>
      <c r="T45" s="184"/>
      <c r="U45" s="184"/>
      <c r="V45" s="184"/>
      <c r="W45" s="184"/>
      <c r="X45" s="184"/>
      <c r="Y45" s="184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181" t="s">
        <v>14</v>
      </c>
      <c r="O46" s="182">
        <f>+'31120'!E43</f>
        <v>0</v>
      </c>
      <c r="P46" s="183">
        <f>+'31120'!F43</f>
        <v>0</v>
      </c>
      <c r="Q46" s="57">
        <f>+'31120'!G44</f>
        <v>0</v>
      </c>
      <c r="AA46" s="6">
        <v>3000</v>
      </c>
      <c r="AB46" s="25" t="s">
        <v>97</v>
      </c>
      <c r="AC46" s="29">
        <f>IF(H50&gt;I50,H50-I50,0)</f>
        <v>3146056.6100000003</v>
      </c>
      <c r="AD46" s="30">
        <f>IF(I50&gt;H50,I50-H50,0)</f>
        <v>0</v>
      </c>
      <c r="AE46" s="29">
        <f>IF(I50&gt;J50,I50-J50,0)</f>
        <v>260273.30000000028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42961.96</v>
      </c>
      <c r="AM46" s="46">
        <f>+AF20-AE20+AF21-AE21</f>
        <v>25522.3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+'31120'!E140</f>
        <v>0</v>
      </c>
      <c r="I47" s="57">
        <f>+'31120'!F140</f>
        <v>0</v>
      </c>
      <c r="J47" s="57">
        <f>+'31120'!G140</f>
        <v>0</v>
      </c>
      <c r="K47" s="55"/>
      <c r="L47" s="6">
        <v>5400</v>
      </c>
      <c r="M47" s="58"/>
      <c r="N47" s="181" t="s">
        <v>103</v>
      </c>
      <c r="O47" s="182">
        <f>+'31120'!E44</f>
        <v>0</v>
      </c>
      <c r="P47" s="183">
        <f>+'31120'!F44</f>
        <v>0</v>
      </c>
      <c r="Q47" s="57">
        <f>+'31120'!G45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+'31120'!E141</f>
        <v>0</v>
      </c>
      <c r="I48" s="57">
        <f>+'31120'!F141</f>
        <v>0</v>
      </c>
      <c r="J48" s="57">
        <f>+'31120'!G141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86286.77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-42961.96</v>
      </c>
      <c r="AM48" s="86">
        <f>+AM40-AM44</f>
        <v>-25522.3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181" t="s">
        <v>117</v>
      </c>
      <c r="O49" s="182">
        <f>+'31120'!E46</f>
        <v>0</v>
      </c>
      <c r="P49" s="183">
        <f>+'31120'!F46</f>
        <v>0</v>
      </c>
      <c r="Q49" s="57">
        <f>+'31120'!G47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6790505.1500000004</v>
      </c>
      <c r="I50" s="75">
        <f t="shared" ref="I50:J50" si="35">+I39+I34+I46</f>
        <v>3644448.54</v>
      </c>
      <c r="J50" s="75">
        <f t="shared" si="35"/>
        <v>3384175.2399999998</v>
      </c>
      <c r="K50" s="78"/>
      <c r="L50" s="43">
        <v>5430</v>
      </c>
      <c r="M50" s="58"/>
      <c r="N50" s="181" t="s">
        <v>119</v>
      </c>
      <c r="O50" s="182">
        <f>+'31120'!E47</f>
        <v>0</v>
      </c>
      <c r="P50" s="183">
        <f>+'31120'!F47</f>
        <v>0</v>
      </c>
      <c r="Q50" s="57">
        <f>+'31120'!G48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181" t="s">
        <v>121</v>
      </c>
      <c r="O51" s="182">
        <f>+'31120'!E48</f>
        <v>0</v>
      </c>
      <c r="P51" s="183">
        <f>+'31120'!F48</f>
        <v>0</v>
      </c>
      <c r="Q51" s="57">
        <f>+'31120'!G49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3527246.8900000006</v>
      </c>
      <c r="AM51" s="28">
        <f>+AM52+AM55</f>
        <v>263925.28000000003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8029810.7700000005</v>
      </c>
      <c r="I52" s="38">
        <f t="shared" ref="I52:J52" si="36">+I50+I30</f>
        <v>4586779.37</v>
      </c>
      <c r="J52" s="38">
        <f t="shared" si="36"/>
        <v>4124852.3699999996</v>
      </c>
      <c r="K52" s="79"/>
      <c r="L52" s="43">
        <v>5450</v>
      </c>
      <c r="M52" s="58"/>
      <c r="N52" s="181" t="s">
        <v>123</v>
      </c>
      <c r="O52" s="182">
        <f>+'31120'!E49</f>
        <v>0</v>
      </c>
      <c r="P52" s="183">
        <f>+'31120'!F49</f>
        <v>0</v>
      </c>
      <c r="Q52" s="57">
        <f>+'31120'!G50</f>
        <v>0</v>
      </c>
      <c r="AA52" s="6">
        <v>3200</v>
      </c>
      <c r="AB52" s="47" t="s">
        <v>107</v>
      </c>
      <c r="AC52" s="48">
        <f t="shared" ref="AC52:AC57" si="37">IF(H39&gt;I39,H39-I39,0)</f>
        <v>3146056.6100000003</v>
      </c>
      <c r="AD52" s="49">
        <f t="shared" ref="AD52:AD57" si="38">IF(I39&gt;H39,I39-H39,0)</f>
        <v>0</v>
      </c>
      <c r="AE52" s="48">
        <f t="shared" ref="AE52:AE57" si="39">IF(I39&gt;J39,I39-J39,0)</f>
        <v>260273.30000000028</v>
      </c>
      <c r="AF52" s="49">
        <f t="shared" ref="AF52:AF57" si="40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181" t="s">
        <v>125</v>
      </c>
      <c r="O53" s="182">
        <f>+'31120'!E50</f>
        <v>0</v>
      </c>
      <c r="P53" s="183">
        <f>+'31120'!F50</f>
        <v>0</v>
      </c>
      <c r="Q53" s="57">
        <f>+'31120'!G51</f>
        <v>86286.77</v>
      </c>
      <c r="AA53" s="43">
        <v>3210</v>
      </c>
      <c r="AB53" s="44" t="s">
        <v>109</v>
      </c>
      <c r="AC53" s="60">
        <f t="shared" si="37"/>
        <v>0</v>
      </c>
      <c r="AD53" s="61">
        <f t="shared" si="38"/>
        <v>126952.18</v>
      </c>
      <c r="AE53" s="60">
        <f t="shared" si="39"/>
        <v>180892.38999999998</v>
      </c>
      <c r="AF53" s="61">
        <f t="shared" si="40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>
        <f>IF(D32-H30-H50=0,"",D32-H30-H50)</f>
        <v>-6079070.9900000002</v>
      </c>
      <c r="I54" s="174">
        <f t="shared" ref="I54" si="41">IF(E32-I30-I50=0,"",E32-I30-I50)</f>
        <v>-3156219.0300000003</v>
      </c>
      <c r="J54" s="174">
        <f>IF(F32-J30-J50=0,"",F32-J30-J50)</f>
        <v>-3133811.9899999998</v>
      </c>
      <c r="K54" s="99"/>
      <c r="L54" s="43">
        <v>5510</v>
      </c>
      <c r="M54" s="41" t="s">
        <v>127</v>
      </c>
      <c r="N54" s="21"/>
      <c r="O54" s="37">
        <f>SUM(O55:O60)</f>
        <v>66076.7</v>
      </c>
      <c r="P54" s="38">
        <f>SUM(P55:P60)</f>
        <v>91109.75</v>
      </c>
      <c r="Q54" s="38">
        <f>SUM(Q55:Q60)</f>
        <v>0</v>
      </c>
      <c r="AA54" s="43">
        <v>3220</v>
      </c>
      <c r="AB54" s="44" t="s">
        <v>38</v>
      </c>
      <c r="AC54" s="60">
        <f t="shared" si="37"/>
        <v>3273008.79</v>
      </c>
      <c r="AD54" s="61">
        <f t="shared" si="38"/>
        <v>0</v>
      </c>
      <c r="AE54" s="60">
        <f t="shared" si="39"/>
        <v>79380.910000000149</v>
      </c>
      <c r="AF54" s="61">
        <f t="shared" si="40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181" t="s">
        <v>129</v>
      </c>
      <c r="O55" s="182">
        <f>+'31120'!E52</f>
        <v>66076.7</v>
      </c>
      <c r="P55" s="183">
        <f>+'31120'!F52</f>
        <v>91109.75</v>
      </c>
      <c r="Q55" s="57">
        <f>+'31120'!G53</f>
        <v>0</v>
      </c>
      <c r="AA55" s="43">
        <v>3230</v>
      </c>
      <c r="AB55" s="44" t="s">
        <v>110</v>
      </c>
      <c r="AC55" s="60">
        <f t="shared" si="37"/>
        <v>0</v>
      </c>
      <c r="AD55" s="61">
        <f t="shared" si="38"/>
        <v>0</v>
      </c>
      <c r="AE55" s="60">
        <f t="shared" si="39"/>
        <v>0</v>
      </c>
      <c r="AF55" s="61">
        <f t="shared" si="40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3527246.8900000006</v>
      </c>
      <c r="AM55" s="101">
        <f>SUM(AE9:AE14)+SUM(AE17:AE18)+SUM(AE22:AE25)+SUM(AE29:AE36)+SUM(AE39:AE44)+SUM(AE49:AE50)+SUM(AE53:AE57)+SUM(AE60:AE61)-P61-P54-P66</f>
        <v>263925.28000000003</v>
      </c>
    </row>
    <row r="56" spans="2:39" x14ac:dyDescent="0.25">
      <c r="C56" s="208" t="s">
        <v>114</v>
      </c>
      <c r="D56" s="208"/>
      <c r="E56" s="208"/>
      <c r="F56" s="208"/>
      <c r="G56" s="208"/>
      <c r="H56" s="208"/>
      <c r="I56" s="208"/>
      <c r="L56" s="43">
        <v>5530</v>
      </c>
      <c r="M56" s="58"/>
      <c r="N56" s="181" t="s">
        <v>131</v>
      </c>
      <c r="O56" s="182">
        <f>+'31120'!E53</f>
        <v>0</v>
      </c>
      <c r="P56" s="183">
        <f>+'31120'!F53</f>
        <v>0</v>
      </c>
      <c r="Q56" s="57">
        <f>+'31120'!G54</f>
        <v>0</v>
      </c>
      <c r="AA56" s="43">
        <v>3240</v>
      </c>
      <c r="AB56" s="44" t="s">
        <v>45</v>
      </c>
      <c r="AC56" s="60">
        <f t="shared" si="37"/>
        <v>0</v>
      </c>
      <c r="AD56" s="61">
        <f t="shared" si="38"/>
        <v>0</v>
      </c>
      <c r="AE56" s="60">
        <f t="shared" si="39"/>
        <v>0</v>
      </c>
      <c r="AF56" s="61">
        <f t="shared" si="40"/>
        <v>0</v>
      </c>
      <c r="AI56" s="31"/>
      <c r="AJ56" s="51" t="s">
        <v>9</v>
      </c>
      <c r="AK56" s="51"/>
      <c r="AL56" s="26">
        <f>+AL57+AL60</f>
        <v>128772.37999999998</v>
      </c>
      <c r="AM56" s="28">
        <f>+AM57+AM60</f>
        <v>1223.8000000000175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181" t="s">
        <v>133</v>
      </c>
      <c r="O57" s="182">
        <f>+'31120'!E54</f>
        <v>0</v>
      </c>
      <c r="P57" s="183">
        <f>+'31120'!F54</f>
        <v>0</v>
      </c>
      <c r="Q57" s="57">
        <f>+'31120'!G55</f>
        <v>0</v>
      </c>
      <c r="AA57" s="43">
        <v>3250</v>
      </c>
      <c r="AB57" s="44" t="s">
        <v>48</v>
      </c>
      <c r="AC57" s="60">
        <f t="shared" si="37"/>
        <v>0</v>
      </c>
      <c r="AD57" s="61">
        <f t="shared" si="38"/>
        <v>0</v>
      </c>
      <c r="AE57" s="60">
        <f t="shared" si="39"/>
        <v>0</v>
      </c>
      <c r="AF57" s="61">
        <f t="shared" si="40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181" t="s">
        <v>134</v>
      </c>
      <c r="O58" s="182">
        <f>+'31120'!E55</f>
        <v>0</v>
      </c>
      <c r="P58" s="183">
        <f>+'31120'!F55</f>
        <v>0</v>
      </c>
      <c r="Q58" s="57">
        <f>+'31120'!G56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181" t="s">
        <v>136</v>
      </c>
      <c r="O59" s="182">
        <f>+'31120'!E56</f>
        <v>0</v>
      </c>
      <c r="P59" s="183">
        <f>+'31120'!F56</f>
        <v>0</v>
      </c>
      <c r="Q59" s="57">
        <f>+'31120'!G57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181" t="s">
        <v>137</v>
      </c>
      <c r="O60" s="182">
        <f>+'31120'!E57</f>
        <v>0</v>
      </c>
      <c r="P60" s="183">
        <f>+'31120'!F57</f>
        <v>0</v>
      </c>
      <c r="Q60" s="57">
        <f>+'31120'!G58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128772.37999999998</v>
      </c>
      <c r="AM60" s="101">
        <f>SUM(AF9:AF14)+SUM(AF17:AF18)+SUM(AF22:AF25)+SUM(AF29:AF36)+SUM(AF39:AF44)+SUM(AF49:AF50)+SUM(AF53:AF57)+SUM(AF60:AF61)</f>
        <v>1223.8000000000175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3398474.5100000007</v>
      </c>
      <c r="AM61" s="103">
        <f>+AM51-AM56</f>
        <v>262701.48</v>
      </c>
    </row>
    <row r="62" spans="2:39" x14ac:dyDescent="0.25">
      <c r="L62" s="43"/>
      <c r="M62" s="58"/>
      <c r="N62" s="59" t="s">
        <v>140</v>
      </c>
      <c r="O62" s="55">
        <f>+'31120'!E59</f>
        <v>0</v>
      </c>
      <c r="P62" s="57">
        <f>+'31120'!F60</f>
        <v>0</v>
      </c>
      <c r="Q62" s="57">
        <f>+'31120'!G60</f>
        <v>0</v>
      </c>
      <c r="AC62" s="109">
        <f>+AC6+AC27+AC46-AD6-AD27-AD46</f>
        <v>2922851.9600000004</v>
      </c>
      <c r="AD62" s="109">
        <f>+AC7+AC16+AC28+AC38+AC47+AC52+AC59-AD7-AD16-AD28-AD38-AD47-AD52-AD59</f>
        <v>2922851.9600000009</v>
      </c>
      <c r="AE62" s="109">
        <f>+AE6+AE27+AE46-AF6-AF27-AF46</f>
        <v>22407.04000000027</v>
      </c>
      <c r="AF62" s="109">
        <f>+AE7+AE16+AE28+AE38+AE47+AE52+AE59-AF7-AF16-AF28-AF38-AF47-AF52-AF59</f>
        <v>22407.040000000212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184" t="s">
        <v>114</v>
      </c>
      <c r="AC63" s="184"/>
      <c r="AD63" s="184"/>
      <c r="AE63" s="56"/>
      <c r="AF63" s="56"/>
      <c r="AI63" s="47" t="s">
        <v>143</v>
      </c>
      <c r="AJ63" s="32"/>
      <c r="AK63" s="84"/>
      <c r="AL63" s="110">
        <f>+AL37+AL48+AL61</f>
        <v>3464325.9400000004</v>
      </c>
      <c r="AM63" s="111">
        <f>+AM37+AM48+AM61</f>
        <v>497977.8000000001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5946194.3100000005</v>
      </c>
      <c r="P64" s="75">
        <f>+P30+P34+P44+P48+P54+P61</f>
        <v>5214197.13</v>
      </c>
      <c r="Q64" s="75">
        <f>+Q30+Q34+Q44+Q48+Q54+Q61</f>
        <v>4926773.5199999996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1018307.52</v>
      </c>
      <c r="AM65" s="115">
        <f>+F9</f>
        <v>542736.76</v>
      </c>
    </row>
    <row r="66" spans="12:39" x14ac:dyDescent="0.25">
      <c r="M66" s="20" t="s">
        <v>34</v>
      </c>
      <c r="N66" s="21"/>
      <c r="O66" s="37">
        <f>+O27-O64</f>
        <v>42736.689999999478</v>
      </c>
      <c r="P66" s="38">
        <f>+P27-P64</f>
        <v>169688.87000000011</v>
      </c>
      <c r="Q66" s="38">
        <f>+Q27-Q64</f>
        <v>144796.48000000045</v>
      </c>
      <c r="AI66" s="47" t="s">
        <v>145</v>
      </c>
      <c r="AJ66" s="32"/>
      <c r="AK66" s="84"/>
      <c r="AL66" s="114">
        <f>+D9</f>
        <v>1559781.5</v>
      </c>
      <c r="AM66" s="115">
        <f>+E9</f>
        <v>1018307.52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-2922851.9600000004</v>
      </c>
      <c r="AM68" s="171">
        <f>+AM66-AM65-AM63</f>
        <v>-22407.040000000095</v>
      </c>
    </row>
    <row r="69" spans="12:39" x14ac:dyDescent="0.25">
      <c r="O69" s="175">
        <f>+H40-O66</f>
        <v>5.2386894822120667E-10</v>
      </c>
      <c r="P69" s="175">
        <f t="shared" ref="P69:Q69" si="42">+I40-P66</f>
        <v>0</v>
      </c>
      <c r="Q69" s="175">
        <f t="shared" si="42"/>
        <v>-156000.00000000044</v>
      </c>
    </row>
    <row r="70" spans="12:39" x14ac:dyDescent="0.25">
      <c r="AI70" s="184" t="s">
        <v>114</v>
      </c>
      <c r="AJ70" s="184"/>
      <c r="AK70" s="184"/>
      <c r="AL70" s="184"/>
      <c r="AM70" s="184"/>
    </row>
    <row r="71" spans="12:39" x14ac:dyDescent="0.25">
      <c r="M71" s="184" t="s">
        <v>114</v>
      </c>
      <c r="N71" s="184"/>
      <c r="O71" s="184"/>
      <c r="P71" s="184"/>
      <c r="Q71" s="56"/>
      <c r="R71" s="56"/>
      <c r="AI71" s="184"/>
      <c r="AJ71" s="184"/>
      <c r="AK71" s="184"/>
      <c r="AL71" s="184"/>
      <c r="AM71" s="184"/>
    </row>
    <row r="72" spans="12:39" x14ac:dyDescent="0.25">
      <c r="M72" s="184"/>
      <c r="N72" s="184"/>
      <c r="O72" s="184"/>
      <c r="P72" s="184"/>
      <c r="Q72" s="56"/>
      <c r="R72" s="56"/>
    </row>
  </sheetData>
  <mergeCells count="25">
    <mergeCell ref="T44:Y45"/>
    <mergeCell ref="C56:I56"/>
    <mergeCell ref="AB63:AD63"/>
    <mergeCell ref="AI2:AM2"/>
    <mergeCell ref="AI3:AM3"/>
    <mergeCell ref="AI4:AM4"/>
    <mergeCell ref="AB2:AD2"/>
    <mergeCell ref="AB3:AD3"/>
    <mergeCell ref="AB4:AD4"/>
    <mergeCell ref="M71:P72"/>
    <mergeCell ref="AI70:AM71"/>
    <mergeCell ref="C2:I2"/>
    <mergeCell ref="C3:I3"/>
    <mergeCell ref="C4:I4"/>
    <mergeCell ref="T2:Y2"/>
    <mergeCell ref="C5:I5"/>
    <mergeCell ref="M5:P5"/>
    <mergeCell ref="AB5:AD5"/>
    <mergeCell ref="AI5:AM5"/>
    <mergeCell ref="AI6:AK6"/>
    <mergeCell ref="M2:P2"/>
    <mergeCell ref="M3:P3"/>
    <mergeCell ref="M4:P4"/>
    <mergeCell ref="T3:Y3"/>
    <mergeCell ref="T4:Y4"/>
  </mergeCells>
  <pageMargins left="0.7" right="0.7" top="0.75" bottom="0.75" header="0.3" footer="0.3"/>
  <ignoredErrors>
    <ignoredError sqref="C8:AM11 C2:AH3 C5:AH5 C17:AM17 C16:P16 R16:AM16 C20:L20 C73:AM73 K22:L22 K21:L21 C69:L69 C70:L72 C30:L30 C33:L33 C32:L32 C31:L31 C34:L53 K23:L26 C21:G26 C27:L29 H22:J22 H23:J26 H21:J21 AL22:AM22 AL21:AM21 O32:Q32 O31:Q31 O33:Q33 O69:Q69 O30:Q30 M27:AM29 M24:N24 M34:AM34 M31:N31 R31:AM31 M32:N32 R32:AM32 M33:N33 R33:AM33 M30:N30 R30:S30 M70:AM72 M69:N69 R69:AM69 M21:N21 M22:N22 R20:AK20 M20:N20 O20:Q20 AL20:AM20 C55:L68 C54:G54 J54:L54 M44:AM44 M35:N35 R35:AM35 M36:N43 R36:AM36 C6 G6 K6:N6 R6:AK6 C7:S7 U7:AM7 C13:AM15 C12:S12 U12:AM12 C19:N19 U19:AM19 M23:N23 U23:AM23 M26:AM26 M25:N25 U25:AM25 U30:AM30 R38:AM40 R37:S37 U37:AM37 R43:AM43 R41:S41 U41:AM41 O35:P43 H54:I54 R42:T42 U42:AM42 M63:AM68 M62:N62 AE62:AM62 AI2:AM4 C18:N18 Q18:AM18 Q19:S19 Q21:AK21 Q22:AK22 Q23:S23 Q24:AM24 Q25:S25 M48:AM48 M45:N45 Q45:AM45 M46:N47 Q46:AM47 M54:AM54 M49:N49 Q49:AM49 M50:N52 Q50:AM52 M53:N53 Q53:AM53 M61:AM61 M55:N55 Q55:AM55 M56:N60 Q56:AM60 P62:AC62 D4:AH4" unlockedFormula="1"/>
    <ignoredError sqref="AD62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Normal="100" workbookViewId="0">
      <pane xSplit="7" ySplit="3" topLeftCell="H4" activePane="bottomRight" state="frozen"/>
      <selection activeCell="N34" sqref="N34"/>
      <selection pane="topRight" activeCell="N34" sqref="N34"/>
      <selection pane="bottomLeft" activeCell="N34" sqref="N34"/>
      <selection pane="bottomRight" activeCell="B69" sqref="B69:G69"/>
    </sheetView>
  </sheetViews>
  <sheetFormatPr baseColWidth="10" defaultRowHeight="15" x14ac:dyDescent="0.25"/>
  <cols>
    <col min="1" max="1" width="2" customWidth="1"/>
    <col min="2" max="2" width="3.85546875" style="124" bestFit="1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0" width="12.28515625" bestFit="1" customWidth="1"/>
    <col min="11" max="11" width="10.5703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12" t="s">
        <v>146</v>
      </c>
      <c r="C1" s="213"/>
      <c r="D1" s="213"/>
      <c r="E1" s="213"/>
      <c r="F1" s="213"/>
      <c r="G1" s="214"/>
    </row>
    <row r="2" spans="2:47" ht="14.45" customHeight="1" x14ac:dyDescent="0.25">
      <c r="B2" s="215" t="s">
        <v>148</v>
      </c>
      <c r="C2" s="216"/>
      <c r="D2" s="216"/>
      <c r="E2" s="216"/>
      <c r="F2" s="216"/>
      <c r="G2" s="217"/>
      <c r="I2" t="s">
        <v>197</v>
      </c>
      <c r="M2" t="s">
        <v>198</v>
      </c>
      <c r="Q2" t="s">
        <v>199</v>
      </c>
    </row>
    <row r="3" spans="2:47" ht="14.45" customHeight="1" x14ac:dyDescent="0.25">
      <c r="B3" s="195" t="s">
        <v>200</v>
      </c>
      <c r="C3" s="196"/>
      <c r="D3" s="196"/>
      <c r="E3" s="196"/>
      <c r="F3" s="196"/>
      <c r="G3" s="197"/>
      <c r="I3" s="209" t="s">
        <v>151</v>
      </c>
      <c r="J3" s="210"/>
      <c r="K3" s="211"/>
      <c r="M3" s="209" t="s">
        <v>152</v>
      </c>
      <c r="N3" s="210"/>
      <c r="O3" s="211"/>
      <c r="Q3" s="209" t="s">
        <v>153</v>
      </c>
      <c r="R3" s="210"/>
      <c r="S3" s="211"/>
      <c r="U3" s="209" t="s">
        <v>154</v>
      </c>
      <c r="V3" s="210"/>
      <c r="W3" s="211"/>
      <c r="Y3" s="209" t="s">
        <v>155</v>
      </c>
      <c r="Z3" s="210"/>
      <c r="AA3" s="211"/>
      <c r="AC3" s="209" t="s">
        <v>156</v>
      </c>
      <c r="AD3" s="210"/>
      <c r="AE3" s="211"/>
      <c r="AG3" s="209" t="s">
        <v>157</v>
      </c>
      <c r="AH3" s="210"/>
      <c r="AI3" s="211"/>
      <c r="AK3" s="209" t="s">
        <v>158</v>
      </c>
      <c r="AL3" s="210"/>
      <c r="AM3" s="211"/>
      <c r="AO3" s="209" t="s">
        <v>159</v>
      </c>
      <c r="AP3" s="210"/>
      <c r="AQ3" s="211"/>
      <c r="AS3" s="209" t="s">
        <v>160</v>
      </c>
      <c r="AT3" s="210"/>
      <c r="AU3" s="211"/>
    </row>
    <row r="4" spans="2:47" x14ac:dyDescent="0.25">
      <c r="B4" s="125"/>
      <c r="C4" s="10"/>
      <c r="D4" s="11"/>
      <c r="E4" s="144">
        <v>2023</v>
      </c>
      <c r="F4" s="7">
        <v>2022</v>
      </c>
      <c r="G4" s="7">
        <v>2021</v>
      </c>
      <c r="I4" s="144">
        <v>2023</v>
      </c>
      <c r="J4" s="7">
        <v>2022</v>
      </c>
      <c r="K4" s="7">
        <v>2021</v>
      </c>
      <c r="M4" s="144">
        <v>2022</v>
      </c>
      <c r="N4" s="7">
        <v>2021</v>
      </c>
      <c r="O4" s="7">
        <v>2020</v>
      </c>
      <c r="Q4" s="144">
        <v>2022</v>
      </c>
      <c r="R4" s="7">
        <v>2021</v>
      </c>
      <c r="S4" s="7">
        <v>2020</v>
      </c>
      <c r="U4" s="144">
        <v>2022</v>
      </c>
      <c r="V4" s="7">
        <v>2021</v>
      </c>
      <c r="W4" s="7">
        <v>2020</v>
      </c>
      <c r="Y4" s="144">
        <v>2022</v>
      </c>
      <c r="Z4" s="7">
        <v>2021</v>
      </c>
      <c r="AA4" s="7">
        <v>2020</v>
      </c>
      <c r="AC4" s="144">
        <v>2022</v>
      </c>
      <c r="AD4" s="7">
        <v>2021</v>
      </c>
      <c r="AE4" s="7">
        <v>2020</v>
      </c>
      <c r="AG4" s="144">
        <v>2022</v>
      </c>
      <c r="AH4" s="7">
        <v>2021</v>
      </c>
      <c r="AI4" s="7">
        <v>2020</v>
      </c>
      <c r="AK4" s="144">
        <v>2022</v>
      </c>
      <c r="AL4" s="7">
        <v>2021</v>
      </c>
      <c r="AM4" s="7">
        <v>2020</v>
      </c>
      <c r="AO4" s="144">
        <v>2022</v>
      </c>
      <c r="AP4" s="7">
        <v>2021</v>
      </c>
      <c r="AQ4" s="7">
        <v>2020</v>
      </c>
      <c r="AS4" s="144">
        <v>2022</v>
      </c>
      <c r="AT4" s="7">
        <v>2021</v>
      </c>
      <c r="AU4" s="7">
        <v>2020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F13" si="5">+J7+N7+R7+V7+Z7+AD7+AH7+AL7+AP7+AT7</f>
        <v>0</v>
      </c>
      <c r="G7" s="57">
        <f t="shared" ref="G7:G13" si="6">+K7+O7+S7+W7+AA7+AE7+AI7+AM7+AQ7+AU7</f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7">+I8+M8+Q8+U8+Y8+AC8+AG8+AK8+AO8+AS8</f>
        <v>0</v>
      </c>
      <c r="F8" s="57">
        <f t="shared" si="5"/>
        <v>0</v>
      </c>
      <c r="G8" s="57">
        <f t="shared" si="6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7"/>
        <v>0</v>
      </c>
      <c r="F9" s="57">
        <f t="shared" si="5"/>
        <v>0</v>
      </c>
      <c r="G9" s="57">
        <f t="shared" si="6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7"/>
        <v>0</v>
      </c>
      <c r="F10" s="57">
        <f t="shared" si="5"/>
        <v>0</v>
      </c>
      <c r="G10" s="57">
        <f t="shared" si="6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7"/>
        <v>0</v>
      </c>
      <c r="F11" s="57">
        <f t="shared" si="5"/>
        <v>0</v>
      </c>
      <c r="G11" s="57">
        <f t="shared" si="6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7"/>
        <v>0</v>
      </c>
      <c r="F12" s="57">
        <f t="shared" si="5"/>
        <v>0</v>
      </c>
      <c r="G12" s="57">
        <f t="shared" si="6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7"/>
        <v>0</v>
      </c>
      <c r="F13" s="57">
        <f t="shared" si="5"/>
        <v>0</v>
      </c>
      <c r="G13" s="57">
        <f t="shared" si="6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5988931</v>
      </c>
      <c r="F14" s="38">
        <f>SUM(F15:F16)</f>
        <v>5192878</v>
      </c>
      <c r="G14" s="38">
        <f>SUM(G15:G16)</f>
        <v>4759570</v>
      </c>
      <c r="I14" s="146">
        <f t="shared" ref="I14:K14" si="8">SUM(I15:I16)</f>
        <v>5988931</v>
      </c>
      <c r="J14" s="38">
        <f t="shared" si="8"/>
        <v>5192878</v>
      </c>
      <c r="K14" s="38">
        <f t="shared" si="8"/>
        <v>4759570</v>
      </c>
      <c r="M14" s="146">
        <f t="shared" ref="M14:O14" si="9">SUM(M15:M16)</f>
        <v>0</v>
      </c>
      <c r="N14" s="38">
        <f t="shared" si="9"/>
        <v>0</v>
      </c>
      <c r="O14" s="38">
        <f t="shared" si="9"/>
        <v>0</v>
      </c>
      <c r="Q14" s="146">
        <f t="shared" ref="Q14:S14" si="10">SUM(Q15:Q16)</f>
        <v>0</v>
      </c>
      <c r="R14" s="38">
        <f t="shared" si="10"/>
        <v>0</v>
      </c>
      <c r="S14" s="38">
        <f t="shared" si="10"/>
        <v>0</v>
      </c>
      <c r="U14" s="146">
        <f t="shared" ref="U14:W14" si="11">SUM(U15:U16)</f>
        <v>0</v>
      </c>
      <c r="V14" s="38">
        <f t="shared" si="11"/>
        <v>0</v>
      </c>
      <c r="W14" s="38">
        <f t="shared" si="11"/>
        <v>0</v>
      </c>
      <c r="Y14" s="146">
        <f t="shared" ref="Y14:AA14" si="12">SUM(Y15:Y16)</f>
        <v>0</v>
      </c>
      <c r="Z14" s="38">
        <f t="shared" si="12"/>
        <v>0</v>
      </c>
      <c r="AA14" s="38">
        <f t="shared" si="12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E16" si="13">+I15+M15+Q15+U15+Y15+AC15+AG15+AK15+AO15+AS15</f>
        <v>0</v>
      </c>
      <c r="F15" s="57">
        <f t="shared" ref="F15:F16" si="14">+J15+N15+R15+V15+Z15+AD15+AH15+AL15+AP15+AT15</f>
        <v>0</v>
      </c>
      <c r="G15" s="57">
        <f t="shared" ref="G15:G16" si="15">+K15+O15+S15+W15+AA15+AE15+AI15+AM15+AQ15+AU15</f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3"/>
        <v>5988931</v>
      </c>
      <c r="F16" s="57">
        <f t="shared" si="14"/>
        <v>5192878</v>
      </c>
      <c r="G16" s="57">
        <f t="shared" si="15"/>
        <v>4759570</v>
      </c>
      <c r="I16" s="147">
        <v>5988931</v>
      </c>
      <c r="J16" s="57">
        <v>5192878</v>
      </c>
      <c r="K16" s="57">
        <v>4759570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191008</v>
      </c>
      <c r="G17" s="38">
        <f>SUM(G18:G22)</f>
        <v>156000</v>
      </c>
      <c r="I17" s="146">
        <f t="shared" ref="I17:K17" si="16">SUM(I18:I22)</f>
        <v>0</v>
      </c>
      <c r="J17" s="38">
        <f t="shared" si="16"/>
        <v>191008</v>
      </c>
      <c r="K17" s="38">
        <f t="shared" si="16"/>
        <v>156000</v>
      </c>
      <c r="M17" s="146">
        <f t="shared" ref="M17:O17" si="17">SUM(M18:M22)</f>
        <v>0</v>
      </c>
      <c r="N17" s="38">
        <f t="shared" si="17"/>
        <v>0</v>
      </c>
      <c r="O17" s="38">
        <f t="shared" si="17"/>
        <v>0</v>
      </c>
      <c r="Q17" s="146">
        <f t="shared" ref="Q17:S17" si="18">SUM(Q18:Q22)</f>
        <v>0</v>
      </c>
      <c r="R17" s="38">
        <f t="shared" si="18"/>
        <v>0</v>
      </c>
      <c r="S17" s="38">
        <f t="shared" si="18"/>
        <v>0</v>
      </c>
      <c r="U17" s="146">
        <f t="shared" ref="U17:W17" si="19">SUM(U18:U22)</f>
        <v>0</v>
      </c>
      <c r="V17" s="38">
        <f t="shared" si="19"/>
        <v>0</v>
      </c>
      <c r="W17" s="38">
        <f t="shared" si="19"/>
        <v>0</v>
      </c>
      <c r="Y17" s="146">
        <f t="shared" ref="Y17:AA17" si="20">SUM(Y18:Y22)</f>
        <v>0</v>
      </c>
      <c r="Z17" s="38">
        <f t="shared" si="20"/>
        <v>0</v>
      </c>
      <c r="AA17" s="38">
        <f t="shared" si="20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E22" si="21">+I18+M18+Q18+U18+Y18+AC18+AG18+AK18+AO18+AS18</f>
        <v>0</v>
      </c>
      <c r="F18" s="57">
        <f t="shared" ref="F18:F22" si="22">+J18+N18+R18+V18+Z18+AD18+AH18+AL18+AP18+AT18</f>
        <v>0</v>
      </c>
      <c r="G18" s="57">
        <f t="shared" ref="G18:G22" si="23">+K18+O18+S18+W18+AA18+AE18+AI18+AM18+AQ18+AU18</f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21"/>
        <v>0</v>
      </c>
      <c r="F19" s="57">
        <f t="shared" si="22"/>
        <v>0</v>
      </c>
      <c r="G19" s="57">
        <f t="shared" si="23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21"/>
        <v>0</v>
      </c>
      <c r="F20" s="57">
        <f t="shared" si="22"/>
        <v>0</v>
      </c>
      <c r="G20" s="57">
        <f t="shared" si="23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21"/>
        <v>0</v>
      </c>
      <c r="F21" s="57">
        <f t="shared" si="22"/>
        <v>0</v>
      </c>
      <c r="G21" s="57">
        <f t="shared" si="23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21"/>
        <v>0</v>
      </c>
      <c r="F22" s="57">
        <f t="shared" si="22"/>
        <v>191008</v>
      </c>
      <c r="G22" s="57">
        <f t="shared" si="23"/>
        <v>156000</v>
      </c>
      <c r="I22" s="147">
        <v>0</v>
      </c>
      <c r="J22" s="57">
        <v>191008</v>
      </c>
      <c r="K22" s="57">
        <v>156000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5988931</v>
      </c>
      <c r="F24" s="75">
        <f>+F6+F14+F17</f>
        <v>5383886</v>
      </c>
      <c r="G24" s="75">
        <f>+G6+G14+G17</f>
        <v>4915570</v>
      </c>
      <c r="I24" s="148">
        <f>+I6+I14+I17</f>
        <v>5988931</v>
      </c>
      <c r="J24" s="75">
        <f>+J6+J14+J17</f>
        <v>5383886</v>
      </c>
      <c r="K24" s="75">
        <f>+K6+K14+K17</f>
        <v>4915570</v>
      </c>
      <c r="M24" s="148">
        <f>+M6+M14+M17</f>
        <v>0</v>
      </c>
      <c r="N24" s="75">
        <f>+N6+N14+N17</f>
        <v>0</v>
      </c>
      <c r="O24" s="75">
        <f>+O6+O14+O17</f>
        <v>0</v>
      </c>
      <c r="Q24" s="148">
        <f>+Q6+Q14+Q17</f>
        <v>0</v>
      </c>
      <c r="R24" s="75">
        <f>+R6+R14+R17</f>
        <v>0</v>
      </c>
      <c r="S24" s="75">
        <f>+S6+S14+S17</f>
        <v>0</v>
      </c>
      <c r="U24" s="148">
        <f>+U6+U14+U17</f>
        <v>0</v>
      </c>
      <c r="V24" s="75">
        <f>+V6+V14+V17</f>
        <v>0</v>
      </c>
      <c r="W24" s="75">
        <f>+W6+W14+W17</f>
        <v>0</v>
      </c>
      <c r="Y24" s="148">
        <f>+Y6+Y14+Y17</f>
        <v>0</v>
      </c>
      <c r="Z24" s="75">
        <f>+Z6+Z14+Z17</f>
        <v>0</v>
      </c>
      <c r="AA24" s="75">
        <f>+AA6+AA14+AA17</f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5289965.3500000006</v>
      </c>
      <c r="F27" s="38">
        <f>SUM(F28:F30)</f>
        <v>5061746.71</v>
      </c>
      <c r="G27" s="38">
        <f>SUM(G28:G30)</f>
        <v>3956157.8400000003</v>
      </c>
      <c r="I27" s="146">
        <f t="shared" ref="I27:K27" si="24">SUM(I28:I30)</f>
        <v>5289965.3500000006</v>
      </c>
      <c r="J27" s="38">
        <f t="shared" si="24"/>
        <v>5061746.71</v>
      </c>
      <c r="K27" s="38">
        <f t="shared" si="24"/>
        <v>3956157.8400000003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E30" si="29">+I28+M28+Q28+U28+Y28+AC28+AG28+AK28+AO28+AS28</f>
        <v>4081748.98</v>
      </c>
      <c r="F28" s="57">
        <f t="shared" ref="F28:F30" si="30">+J28+N28+R28+V28+Z28+AD28+AH28+AL28+AP28+AT28</f>
        <v>3736473.13</v>
      </c>
      <c r="G28" s="57">
        <f t="shared" ref="G28:G30" si="31">+K28+O28+S28+W28+AA28+AE28+AI28+AM28+AQ28+AU28</f>
        <v>3034592.47</v>
      </c>
      <c r="I28" s="147">
        <v>4081748.98</v>
      </c>
      <c r="J28" s="57">
        <v>3736473.13</v>
      </c>
      <c r="K28" s="57">
        <v>3034592.47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678266.01</v>
      </c>
      <c r="F29" s="57">
        <f t="shared" si="30"/>
        <v>727510.26</v>
      </c>
      <c r="G29" s="57">
        <f t="shared" si="31"/>
        <v>461640.67</v>
      </c>
      <c r="I29" s="147">
        <v>678266.01</v>
      </c>
      <c r="J29" s="57">
        <v>727510.26</v>
      </c>
      <c r="K29" s="57">
        <v>461640.67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529950.36</v>
      </c>
      <c r="F30" s="57">
        <f t="shared" si="30"/>
        <v>597763.31999999995</v>
      </c>
      <c r="G30" s="57">
        <f t="shared" si="31"/>
        <v>459924.7</v>
      </c>
      <c r="I30" s="147">
        <v>529950.36</v>
      </c>
      <c r="J30" s="57">
        <v>597763.31999999995</v>
      </c>
      <c r="K30" s="57">
        <v>459924.7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590152.26</v>
      </c>
      <c r="F31" s="38">
        <f>SUM(F32:F40)</f>
        <v>61340.67</v>
      </c>
      <c r="G31" s="38">
        <f>SUM(G32:G40)</f>
        <v>884328.91</v>
      </c>
      <c r="I31" s="146">
        <f t="shared" ref="I31:K31" si="32">SUM(I32:I40)</f>
        <v>590152.26</v>
      </c>
      <c r="J31" s="38">
        <f t="shared" si="32"/>
        <v>61340.67</v>
      </c>
      <c r="K31" s="38">
        <f t="shared" si="32"/>
        <v>884328.91</v>
      </c>
      <c r="M31" s="146">
        <f t="shared" ref="M31:O31" si="33">SUM(M32:M40)</f>
        <v>0</v>
      </c>
      <c r="N31" s="38">
        <f t="shared" si="33"/>
        <v>0</v>
      </c>
      <c r="O31" s="38">
        <f t="shared" si="33"/>
        <v>0</v>
      </c>
      <c r="Q31" s="146">
        <f t="shared" ref="Q31:S31" si="34">SUM(Q32:Q40)</f>
        <v>0</v>
      </c>
      <c r="R31" s="38">
        <f t="shared" si="34"/>
        <v>0</v>
      </c>
      <c r="S31" s="38">
        <f t="shared" si="34"/>
        <v>0</v>
      </c>
      <c r="U31" s="146">
        <f t="shared" ref="U31:W31" si="35">SUM(U32:U40)</f>
        <v>0</v>
      </c>
      <c r="V31" s="38">
        <f t="shared" si="35"/>
        <v>0</v>
      </c>
      <c r="W31" s="38">
        <f t="shared" si="35"/>
        <v>0</v>
      </c>
      <c r="Y31" s="146">
        <f t="shared" ref="Y31:AA31" si="36">SUM(Y32:Y40)</f>
        <v>0</v>
      </c>
      <c r="Z31" s="38">
        <f t="shared" si="36"/>
        <v>0</v>
      </c>
      <c r="AA31" s="38">
        <f t="shared" si="36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E40" si="37">+I32+M32+Q32+U32+Y32+AC32+AG32+AK32+AO32+AS32</f>
        <v>0</v>
      </c>
      <c r="F32" s="57">
        <f t="shared" ref="F32:F40" si="38">+J32+N32+R32+V32+Z32+AD32+AH32+AL32+AP32+AT32</f>
        <v>0</v>
      </c>
      <c r="G32" s="57">
        <f t="shared" ref="G32:G40" si="39">+K32+O32+S32+W32+AA32+AE32+AI32+AM32+AQ32+AU32</f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7"/>
        <v>0</v>
      </c>
      <c r="F33" s="57">
        <f t="shared" si="38"/>
        <v>0</v>
      </c>
      <c r="G33" s="57">
        <f t="shared" si="39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7"/>
        <v>0</v>
      </c>
      <c r="F34" s="57">
        <f t="shared" si="38"/>
        <v>0</v>
      </c>
      <c r="G34" s="57">
        <f t="shared" si="39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7"/>
        <v>590152.26</v>
      </c>
      <c r="F35" s="57">
        <f t="shared" si="38"/>
        <v>61340.67</v>
      </c>
      <c r="G35" s="57">
        <f t="shared" si="39"/>
        <v>884328.91</v>
      </c>
      <c r="I35" s="147">
        <v>590152.26</v>
      </c>
      <c r="J35" s="57">
        <v>61340.67</v>
      </c>
      <c r="K35" s="57">
        <v>884328.91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7"/>
        <v>0</v>
      </c>
      <c r="F36" s="57">
        <f t="shared" si="38"/>
        <v>0</v>
      </c>
      <c r="G36" s="57">
        <f t="shared" si="39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7"/>
        <v>0</v>
      </c>
      <c r="F37" s="57">
        <f t="shared" si="38"/>
        <v>0</v>
      </c>
      <c r="G37" s="57">
        <f t="shared" si="39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7"/>
        <v>0</v>
      </c>
      <c r="F38" s="57">
        <f t="shared" si="38"/>
        <v>0</v>
      </c>
      <c r="G38" s="57">
        <f t="shared" si="39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7"/>
        <v>0</v>
      </c>
      <c r="F39" s="57">
        <f t="shared" si="38"/>
        <v>0</v>
      </c>
      <c r="G39" s="57">
        <f t="shared" si="39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7"/>
        <v>0</v>
      </c>
      <c r="F40" s="57">
        <f t="shared" si="38"/>
        <v>0</v>
      </c>
      <c r="G40" s="57">
        <f t="shared" si="39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40">SUM(I42:I44)</f>
        <v>0</v>
      </c>
      <c r="J41" s="38">
        <f t="shared" si="40"/>
        <v>0</v>
      </c>
      <c r="K41" s="38">
        <f t="shared" si="40"/>
        <v>0</v>
      </c>
      <c r="M41" s="146">
        <f t="shared" ref="M41:O41" si="41">SUM(M42:M44)</f>
        <v>0</v>
      </c>
      <c r="N41" s="38">
        <f t="shared" si="41"/>
        <v>0</v>
      </c>
      <c r="O41" s="38">
        <f t="shared" si="41"/>
        <v>0</v>
      </c>
      <c r="Q41" s="146">
        <f t="shared" ref="Q41:S41" si="42">SUM(Q42:Q44)</f>
        <v>0</v>
      </c>
      <c r="R41" s="38">
        <f t="shared" si="42"/>
        <v>0</v>
      </c>
      <c r="S41" s="38">
        <f t="shared" si="42"/>
        <v>0</v>
      </c>
      <c r="U41" s="146">
        <f t="shared" ref="U41:W41" si="43">SUM(U42:U44)</f>
        <v>0</v>
      </c>
      <c r="V41" s="38">
        <f t="shared" si="43"/>
        <v>0</v>
      </c>
      <c r="W41" s="38">
        <f t="shared" si="43"/>
        <v>0</v>
      </c>
      <c r="Y41" s="146">
        <f t="shared" ref="Y41:AA41" si="44">SUM(Y42:Y44)</f>
        <v>0</v>
      </c>
      <c r="Z41" s="38">
        <f t="shared" si="44"/>
        <v>0</v>
      </c>
      <c r="AA41" s="38">
        <f t="shared" si="44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E44" si="45">+I42+M42+Q42+U42+Y42+AC42+AG42+AK42+AO42+AS42</f>
        <v>0</v>
      </c>
      <c r="F42" s="57">
        <f t="shared" ref="F42:F44" si="46">+J42+N42+R42+V42+Z42+AD42+AH42+AL42+AP42+AT42</f>
        <v>0</v>
      </c>
      <c r="G42" s="57">
        <f t="shared" ref="G42:G44" si="47">+K42+O42+S42+W42+AA42+AE42+AI42+AM42+AQ42+AU42</f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5"/>
        <v>0</v>
      </c>
      <c r="F43" s="57">
        <f t="shared" si="46"/>
        <v>0</v>
      </c>
      <c r="G43" s="57">
        <f t="shared" si="47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5"/>
        <v>0</v>
      </c>
      <c r="F44" s="57">
        <f t="shared" si="46"/>
        <v>0</v>
      </c>
      <c r="G44" s="57">
        <f t="shared" si="47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8">SUM(I46:I50)</f>
        <v>0</v>
      </c>
      <c r="J45" s="38">
        <f t="shared" si="48"/>
        <v>0</v>
      </c>
      <c r="K45" s="38">
        <f t="shared" si="48"/>
        <v>0</v>
      </c>
      <c r="M45" s="146">
        <f t="shared" ref="M45:O45" si="49">SUM(M46:M50)</f>
        <v>0</v>
      </c>
      <c r="N45" s="38">
        <f t="shared" si="49"/>
        <v>0</v>
      </c>
      <c r="O45" s="38">
        <f t="shared" si="49"/>
        <v>0</v>
      </c>
      <c r="Q45" s="146">
        <f t="shared" ref="Q45:S45" si="50">SUM(Q46:Q50)</f>
        <v>0</v>
      </c>
      <c r="R45" s="38">
        <f t="shared" si="50"/>
        <v>0</v>
      </c>
      <c r="S45" s="38">
        <f t="shared" si="50"/>
        <v>0</v>
      </c>
      <c r="U45" s="146">
        <f t="shared" ref="U45:W45" si="51">SUM(U46:U50)</f>
        <v>0</v>
      </c>
      <c r="V45" s="38">
        <f t="shared" si="51"/>
        <v>0</v>
      </c>
      <c r="W45" s="38">
        <f t="shared" si="51"/>
        <v>0</v>
      </c>
      <c r="Y45" s="146">
        <f t="shared" ref="Y45:AA45" si="52">SUM(Y46:Y50)</f>
        <v>0</v>
      </c>
      <c r="Z45" s="38">
        <f t="shared" si="52"/>
        <v>0</v>
      </c>
      <c r="AA45" s="38">
        <f t="shared" si="52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E50" si="53">+I46+M46+Q46+U46+Y46+AC46+AG46+AK46+AO46+AS46</f>
        <v>0</v>
      </c>
      <c r="F46" s="57">
        <f t="shared" ref="F46:F50" si="54">+J46+N46+R46+V46+Z46+AD46+AH46+AL46+AP46+AT46</f>
        <v>0</v>
      </c>
      <c r="G46" s="57">
        <f t="shared" ref="G46:G50" si="55">+K46+O46+S46+W46+AA46+AE46+AI46+AM46+AQ46+AU46</f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53"/>
        <v>0</v>
      </c>
      <c r="F47" s="57">
        <f t="shared" si="54"/>
        <v>0</v>
      </c>
      <c r="G47" s="57">
        <f t="shared" si="55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53"/>
        <v>0</v>
      </c>
      <c r="F48" s="57">
        <f t="shared" si="54"/>
        <v>0</v>
      </c>
      <c r="G48" s="57">
        <f t="shared" si="55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53"/>
        <v>0</v>
      </c>
      <c r="F49" s="57">
        <f t="shared" si="54"/>
        <v>0</v>
      </c>
      <c r="G49" s="57">
        <f t="shared" si="55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53"/>
        <v>0</v>
      </c>
      <c r="F50" s="57">
        <f t="shared" si="54"/>
        <v>0</v>
      </c>
      <c r="G50" s="57">
        <f t="shared" si="55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66076.7</v>
      </c>
      <c r="F51" s="38">
        <f>SUM(F52:F57)</f>
        <v>91109.75</v>
      </c>
      <c r="G51" s="38">
        <f>SUM(G52:G57)</f>
        <v>86286.77</v>
      </c>
      <c r="I51" s="146">
        <f t="shared" ref="I51:K51" si="56">SUM(I52:I57)</f>
        <v>66076.7</v>
      </c>
      <c r="J51" s="38">
        <f t="shared" si="56"/>
        <v>91109.75</v>
      </c>
      <c r="K51" s="38">
        <f t="shared" si="56"/>
        <v>86286.77</v>
      </c>
      <c r="M51" s="146">
        <f t="shared" ref="M51:O51" si="57">SUM(M52:M57)</f>
        <v>0</v>
      </c>
      <c r="N51" s="38">
        <f t="shared" si="57"/>
        <v>0</v>
      </c>
      <c r="O51" s="38">
        <f t="shared" si="57"/>
        <v>0</v>
      </c>
      <c r="Q51" s="146">
        <f t="shared" ref="Q51:S51" si="58">SUM(Q52:Q57)</f>
        <v>0</v>
      </c>
      <c r="R51" s="38">
        <f t="shared" si="58"/>
        <v>0</v>
      </c>
      <c r="S51" s="38">
        <f t="shared" si="58"/>
        <v>0</v>
      </c>
      <c r="U51" s="146">
        <f t="shared" ref="U51:W51" si="59">SUM(U52:U57)</f>
        <v>0</v>
      </c>
      <c r="V51" s="38">
        <f t="shared" si="59"/>
        <v>0</v>
      </c>
      <c r="W51" s="38">
        <f t="shared" si="59"/>
        <v>0</v>
      </c>
      <c r="Y51" s="146">
        <f t="shared" ref="Y51:AA51" si="60">SUM(Y52:Y57)</f>
        <v>0</v>
      </c>
      <c r="Z51" s="38">
        <f t="shared" si="60"/>
        <v>0</v>
      </c>
      <c r="AA51" s="38">
        <f t="shared" si="60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E57" si="61">+I52+M52+Q52+U52+Y52+AC52+AG52+AK52+AO52+AS52</f>
        <v>66076.7</v>
      </c>
      <c r="F52" s="57">
        <f t="shared" ref="F52:F57" si="62">+J52+N52+R52+V52+Z52+AD52+AH52+AL52+AP52+AT52</f>
        <v>91109.75</v>
      </c>
      <c r="G52" s="57">
        <f t="shared" ref="G52:G57" si="63">+K52+O52+S52+W52+AA52+AE52+AI52+AM52+AQ52+AU52</f>
        <v>86286.77</v>
      </c>
      <c r="I52" s="147">
        <v>66076.7</v>
      </c>
      <c r="J52" s="57">
        <v>91109.75</v>
      </c>
      <c r="K52" s="57">
        <v>86286.77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61"/>
        <v>0</v>
      </c>
      <c r="F53" s="57">
        <f t="shared" si="62"/>
        <v>0</v>
      </c>
      <c r="G53" s="57">
        <f t="shared" si="6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61"/>
        <v>0</v>
      </c>
      <c r="F54" s="57">
        <f t="shared" si="62"/>
        <v>0</v>
      </c>
      <c r="G54" s="57">
        <f t="shared" si="6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61"/>
        <v>0</v>
      </c>
      <c r="F55" s="57">
        <f t="shared" si="62"/>
        <v>0</v>
      </c>
      <c r="G55" s="57">
        <f t="shared" si="6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61"/>
        <v>0</v>
      </c>
      <c r="F56" s="57">
        <f t="shared" si="62"/>
        <v>0</v>
      </c>
      <c r="G56" s="57">
        <f t="shared" si="6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61"/>
        <v>0</v>
      </c>
      <c r="F57" s="57">
        <f t="shared" si="62"/>
        <v>0</v>
      </c>
      <c r="G57" s="57">
        <f t="shared" si="6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64">SUM(I59)</f>
        <v>0</v>
      </c>
      <c r="J58" s="38">
        <f t="shared" si="64"/>
        <v>0</v>
      </c>
      <c r="K58" s="38">
        <f t="shared" si="64"/>
        <v>0</v>
      </c>
      <c r="M58" s="146">
        <f t="shared" ref="M58:O58" si="65">SUM(M59)</f>
        <v>0</v>
      </c>
      <c r="N58" s="38">
        <f t="shared" si="65"/>
        <v>0</v>
      </c>
      <c r="O58" s="38">
        <f t="shared" si="65"/>
        <v>0</v>
      </c>
      <c r="Q58" s="146">
        <f t="shared" ref="Q58:S58" si="66">SUM(Q59)</f>
        <v>0</v>
      </c>
      <c r="R58" s="38">
        <f t="shared" si="66"/>
        <v>0</v>
      </c>
      <c r="S58" s="38">
        <f t="shared" si="66"/>
        <v>0</v>
      </c>
      <c r="U58" s="146">
        <f t="shared" ref="U58:W58" si="67">SUM(U59)</f>
        <v>0</v>
      </c>
      <c r="V58" s="38">
        <f t="shared" si="67"/>
        <v>0</v>
      </c>
      <c r="W58" s="38">
        <f t="shared" si="67"/>
        <v>0</v>
      </c>
      <c r="Y58" s="146">
        <f t="shared" ref="Y58:AA58" si="68">SUM(Y59)</f>
        <v>0</v>
      </c>
      <c r="Z58" s="38">
        <f t="shared" si="68"/>
        <v>0</v>
      </c>
      <c r="AA58" s="38">
        <f t="shared" si="6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69">+I59+M59+Q59+U59+Y59+AC59+AG59+AK59+AO59+AS59</f>
        <v>0</v>
      </c>
      <c r="F59" s="57">
        <f t="shared" si="69"/>
        <v>0</v>
      </c>
      <c r="G59" s="57">
        <f t="shared" si="6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5946194.3100000005</v>
      </c>
      <c r="F61" s="75">
        <f>+F27+F31+F41+F45+F51+F58</f>
        <v>5214197.13</v>
      </c>
      <c r="G61" s="75">
        <f>+G27+G31+G41+G45+G51+G58</f>
        <v>4926773.5199999996</v>
      </c>
      <c r="I61" s="148">
        <f t="shared" ref="I61:K61" si="70">+I27+I31+I41+I45+I51+I58</f>
        <v>5946194.3100000005</v>
      </c>
      <c r="J61" s="75">
        <f t="shared" si="70"/>
        <v>5214197.13</v>
      </c>
      <c r="K61" s="75">
        <f t="shared" si="70"/>
        <v>4926773.5199999996</v>
      </c>
      <c r="M61" s="148">
        <f t="shared" ref="M61:O61" si="71">+M27+M31+M41+M45+M51+M58</f>
        <v>0</v>
      </c>
      <c r="N61" s="75">
        <f t="shared" si="71"/>
        <v>0</v>
      </c>
      <c r="O61" s="75">
        <f t="shared" si="71"/>
        <v>0</v>
      </c>
      <c r="Q61" s="148">
        <f t="shared" ref="Q61:S61" si="72">+Q27+Q31+Q41+Q45+Q51+Q58</f>
        <v>0</v>
      </c>
      <c r="R61" s="75">
        <f t="shared" si="72"/>
        <v>0</v>
      </c>
      <c r="S61" s="75">
        <f t="shared" si="72"/>
        <v>0</v>
      </c>
      <c r="U61" s="148">
        <f t="shared" ref="U61:W61" si="73">+U27+U31+U41+U45+U51+U58</f>
        <v>0</v>
      </c>
      <c r="V61" s="75">
        <f t="shared" si="73"/>
        <v>0</v>
      </c>
      <c r="W61" s="75">
        <f t="shared" si="73"/>
        <v>0</v>
      </c>
      <c r="Y61" s="148">
        <f t="shared" ref="Y61:AA61" si="74">+Y27+Y31+Y41+Y45+Y51+Y58</f>
        <v>0</v>
      </c>
      <c r="Z61" s="75">
        <f t="shared" si="74"/>
        <v>0</v>
      </c>
      <c r="AA61" s="75">
        <f t="shared" si="7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42736.689999999478</v>
      </c>
      <c r="F63" s="38">
        <f>+F24-F61</f>
        <v>169688.87000000011</v>
      </c>
      <c r="G63" s="38">
        <f>+G24-G61</f>
        <v>-11203.519999999553</v>
      </c>
      <c r="I63" s="146">
        <f t="shared" ref="I63:K63" si="75">+I24-I61</f>
        <v>42736.689999999478</v>
      </c>
      <c r="J63" s="38">
        <f t="shared" si="75"/>
        <v>169688.87000000011</v>
      </c>
      <c r="K63" s="38">
        <f t="shared" si="75"/>
        <v>-11203.519999999553</v>
      </c>
      <c r="M63" s="146">
        <f t="shared" ref="M63:O63" si="76">+M24-M61</f>
        <v>0</v>
      </c>
      <c r="N63" s="38">
        <f t="shared" si="76"/>
        <v>0</v>
      </c>
      <c r="O63" s="38">
        <f t="shared" si="76"/>
        <v>0</v>
      </c>
      <c r="Q63" s="146">
        <f t="shared" ref="Q63:S63" si="77">+Q24-Q61</f>
        <v>0</v>
      </c>
      <c r="R63" s="38">
        <f t="shared" si="77"/>
        <v>0</v>
      </c>
      <c r="S63" s="38">
        <f t="shared" si="77"/>
        <v>0</v>
      </c>
      <c r="U63" s="146">
        <f t="shared" ref="U63:W63" si="78">+U24-U61</f>
        <v>0</v>
      </c>
      <c r="V63" s="38">
        <f t="shared" si="78"/>
        <v>0</v>
      </c>
      <c r="W63" s="38">
        <f t="shared" si="78"/>
        <v>0</v>
      </c>
      <c r="Y63" s="146">
        <f t="shared" ref="Y63:AA63" si="79">+Y24-Y61</f>
        <v>0</v>
      </c>
      <c r="Z63" s="38">
        <f t="shared" si="79"/>
        <v>0</v>
      </c>
      <c r="AA63" s="38">
        <f t="shared" si="7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12" t="str">
        <f>+B1</f>
        <v>3.1.1.2.0 Entidades Paraestatales y Fideicomisos No Empresariales y No Financieros</v>
      </c>
      <c r="C67" s="213"/>
      <c r="D67" s="213"/>
      <c r="E67" s="213"/>
      <c r="F67" s="213"/>
      <c r="G67" s="214"/>
    </row>
    <row r="68" spans="2:47" x14ac:dyDescent="0.25">
      <c r="B68" s="215" t="s">
        <v>149</v>
      </c>
      <c r="C68" s="216"/>
      <c r="D68" s="216"/>
      <c r="E68" s="216"/>
      <c r="F68" s="216"/>
      <c r="G68" s="217"/>
    </row>
    <row r="69" spans="2:47" x14ac:dyDescent="0.25">
      <c r="B69" s="195" t="s">
        <v>201</v>
      </c>
      <c r="C69" s="216"/>
      <c r="D69" s="216"/>
      <c r="E69" s="216"/>
      <c r="F69" s="216"/>
      <c r="G69" s="197"/>
      <c r="I69" s="209" t="str">
        <f>+I3</f>
        <v>Descentralizado 1</v>
      </c>
      <c r="J69" s="210"/>
      <c r="K69" s="211"/>
      <c r="M69" s="209" t="str">
        <f>+M3</f>
        <v>Descentralizado 2</v>
      </c>
      <c r="N69" s="210"/>
      <c r="O69" s="211"/>
      <c r="Q69" s="209" t="str">
        <f>+Q3</f>
        <v>Descentralizado 3</v>
      </c>
      <c r="R69" s="210"/>
      <c r="S69" s="211"/>
      <c r="U69" s="209" t="str">
        <f>+U3</f>
        <v>Descentralizado 4</v>
      </c>
      <c r="V69" s="210"/>
      <c r="W69" s="211"/>
      <c r="Y69" s="209" t="str">
        <f>+Y3</f>
        <v>Descentralizado 5</v>
      </c>
      <c r="Z69" s="210"/>
      <c r="AA69" s="211"/>
      <c r="AC69" s="209" t="str">
        <f>+AC3</f>
        <v>Descentralizado 6</v>
      </c>
      <c r="AD69" s="210"/>
      <c r="AE69" s="211"/>
      <c r="AG69" s="209" t="str">
        <f>+AG3</f>
        <v>Descentralizado 7</v>
      </c>
      <c r="AH69" s="210"/>
      <c r="AI69" s="211"/>
      <c r="AK69" s="209" t="str">
        <f>+AK3</f>
        <v>Descentralizado 8</v>
      </c>
      <c r="AL69" s="210"/>
      <c r="AM69" s="211"/>
      <c r="AO69" s="209" t="str">
        <f>+AO3</f>
        <v>Descentralizado 9</v>
      </c>
      <c r="AP69" s="210"/>
      <c r="AQ69" s="211"/>
      <c r="AS69" s="209" t="str">
        <f>+AS3</f>
        <v>Descentralizado 10</v>
      </c>
      <c r="AT69" s="210"/>
      <c r="AU69" s="211"/>
    </row>
    <row r="70" spans="2:47" x14ac:dyDescent="0.25">
      <c r="B70" s="125"/>
      <c r="C70" s="10"/>
      <c r="D70" s="11"/>
      <c r="E70" s="144">
        <v>2023</v>
      </c>
      <c r="F70" s="7">
        <v>2022</v>
      </c>
      <c r="G70" s="7">
        <v>2021</v>
      </c>
      <c r="I70" s="144">
        <v>2023</v>
      </c>
      <c r="J70" s="7">
        <v>2022</v>
      </c>
      <c r="K70" s="7">
        <v>2021</v>
      </c>
      <c r="M70" s="144">
        <v>2022</v>
      </c>
      <c r="N70" s="7">
        <v>2021</v>
      </c>
      <c r="O70" s="7">
        <v>2020</v>
      </c>
      <c r="Q70" s="144">
        <v>2022</v>
      </c>
      <c r="R70" s="7">
        <v>2021</v>
      </c>
      <c r="S70" s="7">
        <v>2020</v>
      </c>
      <c r="U70" s="144">
        <v>2022</v>
      </c>
      <c r="V70" s="7">
        <v>2021</v>
      </c>
      <c r="W70" s="7">
        <v>2020</v>
      </c>
      <c r="Y70" s="144">
        <v>2022</v>
      </c>
      <c r="Z70" s="7">
        <v>2021</v>
      </c>
      <c r="AA70" s="7">
        <v>2020</v>
      </c>
      <c r="AC70" s="144">
        <v>2022</v>
      </c>
      <c r="AD70" s="7">
        <v>2021</v>
      </c>
      <c r="AE70" s="7">
        <v>2020</v>
      </c>
      <c r="AG70" s="144">
        <v>2022</v>
      </c>
      <c r="AH70" s="7">
        <v>2021</v>
      </c>
      <c r="AI70" s="7">
        <v>2020</v>
      </c>
      <c r="AK70" s="144">
        <v>2022</v>
      </c>
      <c r="AL70" s="7">
        <v>2021</v>
      </c>
      <c r="AM70" s="7">
        <v>2020</v>
      </c>
      <c r="AO70" s="144">
        <v>2022</v>
      </c>
      <c r="AP70" s="7">
        <v>2021</v>
      </c>
      <c r="AQ70" s="7">
        <v>2020</v>
      </c>
      <c r="AS70" s="144">
        <v>2022</v>
      </c>
      <c r="AT70" s="7">
        <v>2021</v>
      </c>
      <c r="AU70" s="7">
        <v>2020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E80" si="80">+I74+M74+Q74+U74+Y74+AC74+AG74+AK74+AO74+AS74</f>
        <v>1559781.5</v>
      </c>
      <c r="F74" s="57">
        <f t="shared" ref="F74:F80" si="81">+J74+N74+R74+V74+Z74+AD74+AH74+AL74+AP74+AT74</f>
        <v>1018307.52</v>
      </c>
      <c r="G74" s="139">
        <f t="shared" ref="G74:G80" si="82">+K74+O74+S74+W74+AA74+AE74+AI74+AM74+AQ74+AU74</f>
        <v>542736.76</v>
      </c>
      <c r="I74" s="147">
        <v>1559781.5</v>
      </c>
      <c r="J74" s="57">
        <v>1018307.52</v>
      </c>
      <c r="K74" s="139">
        <v>542736.76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80"/>
        <v>237567.96</v>
      </c>
      <c r="F75" s="57">
        <f t="shared" si="81"/>
        <v>235747.76</v>
      </c>
      <c r="G75" s="139">
        <f t="shared" si="82"/>
        <v>234523.96</v>
      </c>
      <c r="I75" s="147">
        <v>237567.96</v>
      </c>
      <c r="J75" s="57">
        <v>235747.76</v>
      </c>
      <c r="K75" s="139">
        <v>234523.96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80"/>
        <v>0</v>
      </c>
      <c r="F76" s="57">
        <f t="shared" si="81"/>
        <v>0</v>
      </c>
      <c r="G76" s="139">
        <f t="shared" si="82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80"/>
        <v>0</v>
      </c>
      <c r="F77" s="57">
        <f t="shared" si="81"/>
        <v>0</v>
      </c>
      <c r="G77" s="139">
        <f t="shared" si="82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80"/>
        <v>0</v>
      </c>
      <c r="F78" s="57">
        <f t="shared" si="81"/>
        <v>0</v>
      </c>
      <c r="G78" s="139">
        <f t="shared" si="82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80"/>
        <v>0</v>
      </c>
      <c r="F79" s="57">
        <f t="shared" si="81"/>
        <v>0</v>
      </c>
      <c r="G79" s="139">
        <f t="shared" si="82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80"/>
        <v>0</v>
      </c>
      <c r="F80" s="57">
        <f t="shared" si="81"/>
        <v>0</v>
      </c>
      <c r="G80" s="139">
        <f t="shared" si="82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1797349.46</v>
      </c>
      <c r="F82" s="67">
        <f>SUM(F74:F80)</f>
        <v>1254055.28</v>
      </c>
      <c r="G82" s="140">
        <f>SUM(G74:G80)</f>
        <v>777260.72</v>
      </c>
      <c r="I82" s="149">
        <f t="shared" ref="I82:K82" si="83">SUM(I74:I80)</f>
        <v>1797349.46</v>
      </c>
      <c r="J82" s="67">
        <f t="shared" si="83"/>
        <v>1254055.28</v>
      </c>
      <c r="K82" s="140">
        <f t="shared" si="83"/>
        <v>777260.72</v>
      </c>
      <c r="M82" s="149">
        <f t="shared" ref="M82:O82" si="84">SUM(M74:M80)</f>
        <v>0</v>
      </c>
      <c r="N82" s="67">
        <f t="shared" si="84"/>
        <v>0</v>
      </c>
      <c r="O82" s="140">
        <f t="shared" si="84"/>
        <v>0</v>
      </c>
      <c r="Q82" s="149">
        <f t="shared" ref="Q82:S82" si="85">SUM(Q74:Q80)</f>
        <v>0</v>
      </c>
      <c r="R82" s="67">
        <f t="shared" si="85"/>
        <v>0</v>
      </c>
      <c r="S82" s="140">
        <f t="shared" si="85"/>
        <v>0</v>
      </c>
      <c r="U82" s="149">
        <f t="shared" ref="U82:W82" si="86">SUM(U74:U80)</f>
        <v>0</v>
      </c>
      <c r="V82" s="67">
        <f t="shared" si="86"/>
        <v>0</v>
      </c>
      <c r="W82" s="140">
        <f t="shared" si="86"/>
        <v>0</v>
      </c>
      <c r="Y82" s="149">
        <f t="shared" ref="Y82:AA82" si="87">SUM(Y74:Y80)</f>
        <v>0</v>
      </c>
      <c r="Z82" s="67">
        <f t="shared" si="87"/>
        <v>0</v>
      </c>
      <c r="AA82" s="140">
        <f t="shared" si="87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E93" si="88">+I85+M85+Q85+U85+Y85+AC85+AG85+AK85+AO85+AS85</f>
        <v>0</v>
      </c>
      <c r="F85" s="57">
        <f t="shared" ref="F85:F93" si="89">+J85+N85+R85+V85+Z85+AD85+AH85+AL85+AP85+AT85</f>
        <v>0</v>
      </c>
      <c r="G85" s="139">
        <f t="shared" ref="G85:G93" si="90">+K85+O85+S85+W85+AA85+AE85+AI85+AM85+AQ85+AU85</f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8"/>
        <v>0</v>
      </c>
      <c r="F86" s="57">
        <f t="shared" si="89"/>
        <v>0</v>
      </c>
      <c r="G86" s="139">
        <f t="shared" si="90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8"/>
        <v>0</v>
      </c>
      <c r="F87" s="57">
        <f t="shared" si="89"/>
        <v>0</v>
      </c>
      <c r="G87" s="139">
        <f t="shared" si="90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8"/>
        <v>969946.3</v>
      </c>
      <c r="F88" s="57">
        <f t="shared" si="89"/>
        <v>938279.3</v>
      </c>
      <c r="G88" s="139">
        <f t="shared" si="90"/>
        <v>897285.3</v>
      </c>
      <c r="I88" s="147">
        <v>969946.3</v>
      </c>
      <c r="J88" s="57">
        <v>938279.3</v>
      </c>
      <c r="K88" s="139">
        <v>897285.3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8"/>
        <v>24408.1</v>
      </c>
      <c r="F89" s="57">
        <f t="shared" si="89"/>
        <v>13113.14</v>
      </c>
      <c r="G89" s="139">
        <f t="shared" si="90"/>
        <v>28584.84</v>
      </c>
      <c r="I89" s="147">
        <v>24408.1</v>
      </c>
      <c r="J89" s="57">
        <v>13113.14</v>
      </c>
      <c r="K89" s="139">
        <v>28584.84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8"/>
        <v>-840964.08</v>
      </c>
      <c r="F90" s="57">
        <f t="shared" si="89"/>
        <v>-774887.38</v>
      </c>
      <c r="G90" s="139">
        <f t="shared" si="90"/>
        <v>-712090.48</v>
      </c>
      <c r="I90" s="147">
        <v>-840964.08</v>
      </c>
      <c r="J90" s="57">
        <v>-774887.38</v>
      </c>
      <c r="K90" s="139">
        <v>-712090.48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8"/>
        <v>0</v>
      </c>
      <c r="F91" s="57">
        <f t="shared" si="89"/>
        <v>0</v>
      </c>
      <c r="G91" s="139">
        <f t="shared" si="90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8"/>
        <v>0</v>
      </c>
      <c r="F92" s="57">
        <f t="shared" si="89"/>
        <v>0</v>
      </c>
      <c r="G92" s="139">
        <f t="shared" si="90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8"/>
        <v>0</v>
      </c>
      <c r="F93" s="57">
        <f t="shared" si="89"/>
        <v>0</v>
      </c>
      <c r="G93" s="139">
        <f t="shared" si="90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153390.32000000007</v>
      </c>
      <c r="F95" s="67">
        <f>SUM(F85:F93)</f>
        <v>176505.06000000006</v>
      </c>
      <c r="G95" s="140">
        <f>SUM(G85:G93)</f>
        <v>213779.66000000003</v>
      </c>
      <c r="I95" s="149">
        <f t="shared" ref="I95:K95" si="91">SUM(I85:I93)</f>
        <v>153390.32000000007</v>
      </c>
      <c r="J95" s="67">
        <f t="shared" si="91"/>
        <v>176505.06000000006</v>
      </c>
      <c r="K95" s="140">
        <f t="shared" si="91"/>
        <v>213779.66000000003</v>
      </c>
      <c r="M95" s="149">
        <f t="shared" ref="M95:O95" si="92">SUM(M85:M93)</f>
        <v>0</v>
      </c>
      <c r="N95" s="67">
        <f t="shared" si="92"/>
        <v>0</v>
      </c>
      <c r="O95" s="140">
        <f t="shared" si="92"/>
        <v>0</v>
      </c>
      <c r="Q95" s="149">
        <f t="shared" ref="Q95:S95" si="93">SUM(Q85:Q93)</f>
        <v>0</v>
      </c>
      <c r="R95" s="67">
        <f t="shared" si="93"/>
        <v>0</v>
      </c>
      <c r="S95" s="140">
        <f t="shared" si="93"/>
        <v>0</v>
      </c>
      <c r="U95" s="149">
        <f t="shared" ref="U95:W95" si="94">SUM(U85:U93)</f>
        <v>0</v>
      </c>
      <c r="V95" s="67">
        <f t="shared" si="94"/>
        <v>0</v>
      </c>
      <c r="W95" s="140">
        <f t="shared" si="94"/>
        <v>0</v>
      </c>
      <c r="Y95" s="149">
        <f t="shared" ref="Y95:AA95" si="95">SUM(Y85:Y93)</f>
        <v>0</v>
      </c>
      <c r="Z95" s="67">
        <f t="shared" si="95"/>
        <v>0</v>
      </c>
      <c r="AA95" s="140">
        <f t="shared" si="95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1950739.78</v>
      </c>
      <c r="F97" s="38">
        <f>+F95+F82</f>
        <v>1430560.34</v>
      </c>
      <c r="G97" s="142">
        <f>+G95+G82</f>
        <v>991040.38</v>
      </c>
      <c r="I97" s="146">
        <f t="shared" ref="I97:K97" si="96">+I95+I82</f>
        <v>1950739.78</v>
      </c>
      <c r="J97" s="38">
        <f t="shared" si="96"/>
        <v>1430560.34</v>
      </c>
      <c r="K97" s="142">
        <f t="shared" si="96"/>
        <v>991040.38</v>
      </c>
      <c r="M97" s="146">
        <f t="shared" ref="M97:O97" si="97">+M95+M82</f>
        <v>0</v>
      </c>
      <c r="N97" s="38">
        <f t="shared" si="97"/>
        <v>0</v>
      </c>
      <c r="O97" s="142">
        <f t="shared" si="97"/>
        <v>0</v>
      </c>
      <c r="Q97" s="146">
        <f t="shared" ref="Q97:S97" si="98">+Q95+Q82</f>
        <v>0</v>
      </c>
      <c r="R97" s="38">
        <f t="shared" si="98"/>
        <v>0</v>
      </c>
      <c r="S97" s="142">
        <f t="shared" si="98"/>
        <v>0</v>
      </c>
      <c r="U97" s="146">
        <f t="shared" ref="U97:W97" si="99">+U95+U82</f>
        <v>0</v>
      </c>
      <c r="V97" s="38">
        <f t="shared" si="99"/>
        <v>0</v>
      </c>
      <c r="W97" s="142">
        <f t="shared" si="99"/>
        <v>0</v>
      </c>
      <c r="Y97" s="146">
        <f t="shared" ref="Y97:AA97" si="100">+Y95+Y82</f>
        <v>0</v>
      </c>
      <c r="Z97" s="38">
        <f t="shared" si="100"/>
        <v>0</v>
      </c>
      <c r="AA97" s="142">
        <f t="shared" si="100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E109" si="101">+I102+M102+Q102+U102+Y102+AC102+AG102+AK102+AO102+AS102</f>
        <v>1008451.92</v>
      </c>
      <c r="F102" s="57">
        <f t="shared" ref="F102:F109" si="102">+J102+N102+R102+V102+Z102+AD102+AH102+AL102+AP102+AT102</f>
        <v>711477.13</v>
      </c>
      <c r="G102" s="57">
        <f t="shared" ref="G102:G109" si="103">+K102+O102+S102+W102+AA102+AE102+AI102+AM102+AQ102+AU102</f>
        <v>509823.43</v>
      </c>
      <c r="I102" s="147">
        <v>1008451.92</v>
      </c>
      <c r="J102" s="57">
        <v>711477.13</v>
      </c>
      <c r="K102" s="57">
        <v>509823.43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101"/>
        <v>0</v>
      </c>
      <c r="F103" s="57">
        <f t="shared" si="102"/>
        <v>0</v>
      </c>
      <c r="G103" s="57">
        <f t="shared" si="103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101"/>
        <v>0</v>
      </c>
      <c r="F104" s="57">
        <f t="shared" si="102"/>
        <v>0</v>
      </c>
      <c r="G104" s="57">
        <f t="shared" si="103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101"/>
        <v>0</v>
      </c>
      <c r="F105" s="57">
        <f t="shared" si="102"/>
        <v>0</v>
      </c>
      <c r="G105" s="57">
        <f t="shared" si="103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101"/>
        <v>0</v>
      </c>
      <c r="F106" s="57">
        <f t="shared" si="102"/>
        <v>0</v>
      </c>
      <c r="G106" s="57">
        <f t="shared" si="103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101"/>
        <v>0</v>
      </c>
      <c r="F107" s="57">
        <f t="shared" si="102"/>
        <v>0</v>
      </c>
      <c r="G107" s="57">
        <f t="shared" si="103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101"/>
        <v>0</v>
      </c>
      <c r="F108" s="57">
        <f t="shared" si="102"/>
        <v>0</v>
      </c>
      <c r="G108" s="57">
        <f t="shared" si="103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101"/>
        <v>0</v>
      </c>
      <c r="F109" s="57">
        <f t="shared" si="102"/>
        <v>0</v>
      </c>
      <c r="G109" s="57">
        <f t="shared" si="103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1008451.92</v>
      </c>
      <c r="F111" s="67">
        <f>SUM(F102:F109)</f>
        <v>711477.13</v>
      </c>
      <c r="G111" s="67">
        <f>SUM(G102:G109)</f>
        <v>509823.43</v>
      </c>
      <c r="I111" s="149">
        <f t="shared" ref="I111:K111" si="104">SUM(I102:I109)</f>
        <v>1008451.92</v>
      </c>
      <c r="J111" s="67">
        <f t="shared" si="104"/>
        <v>711477.13</v>
      </c>
      <c r="K111" s="67">
        <f t="shared" si="104"/>
        <v>509823.43</v>
      </c>
      <c r="M111" s="149">
        <f t="shared" ref="M111:O111" si="105">SUM(M102:M109)</f>
        <v>0</v>
      </c>
      <c r="N111" s="67">
        <f t="shared" si="105"/>
        <v>0</v>
      </c>
      <c r="O111" s="67">
        <f t="shared" si="105"/>
        <v>0</v>
      </c>
      <c r="Q111" s="149">
        <f t="shared" ref="Q111:S111" si="106">SUM(Q102:Q109)</f>
        <v>0</v>
      </c>
      <c r="R111" s="67">
        <f t="shared" si="106"/>
        <v>0</v>
      </c>
      <c r="S111" s="67">
        <f t="shared" si="106"/>
        <v>0</v>
      </c>
      <c r="U111" s="149">
        <f t="shared" ref="U111:W111" si="107">SUM(U102:U109)</f>
        <v>0</v>
      </c>
      <c r="V111" s="67">
        <f t="shared" si="107"/>
        <v>0</v>
      </c>
      <c r="W111" s="67">
        <f t="shared" si="107"/>
        <v>0</v>
      </c>
      <c r="Y111" s="149">
        <f t="shared" ref="Y111:AA111" si="108">SUM(Y102:Y109)</f>
        <v>0</v>
      </c>
      <c r="Z111" s="67">
        <f t="shared" si="108"/>
        <v>0</v>
      </c>
      <c r="AA111" s="67">
        <f t="shared" si="108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E119" si="109">+I114+M114+Q114+U114+Y114+AC114+AG114+AK114+AO114+AS114</f>
        <v>0</v>
      </c>
      <c r="F114" s="57">
        <f t="shared" ref="F114:F119" si="110">+J114+N114+R114+V114+Z114+AD114+AH114+AL114+AP114+AT114</f>
        <v>0</v>
      </c>
      <c r="G114" s="57">
        <f t="shared" ref="G114:G119" si="111">+K114+O114+S114+W114+AA114+AE114+AI114+AM114+AQ114+AU114</f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109"/>
        <v>0</v>
      </c>
      <c r="F115" s="57">
        <f t="shared" si="110"/>
        <v>0</v>
      </c>
      <c r="G115" s="57">
        <f t="shared" si="111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109"/>
        <v>0</v>
      </c>
      <c r="F116" s="57">
        <f t="shared" si="110"/>
        <v>0</v>
      </c>
      <c r="G116" s="57">
        <f t="shared" si="111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109"/>
        <v>0</v>
      </c>
      <c r="F117" s="57">
        <f t="shared" si="110"/>
        <v>0</v>
      </c>
      <c r="G117" s="57">
        <f t="shared" si="111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109"/>
        <v>0</v>
      </c>
      <c r="F118" s="57">
        <f t="shared" si="110"/>
        <v>0</v>
      </c>
      <c r="G118" s="57">
        <f t="shared" si="111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109"/>
        <v>230853.7</v>
      </c>
      <c r="F119" s="57">
        <f t="shared" si="110"/>
        <v>230853.7</v>
      </c>
      <c r="G119" s="57">
        <f t="shared" si="111"/>
        <v>230853.7</v>
      </c>
      <c r="I119" s="147">
        <v>230853.7</v>
      </c>
      <c r="J119" s="57">
        <v>230853.7</v>
      </c>
      <c r="K119" s="57">
        <v>230853.7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230853.7</v>
      </c>
      <c r="F121" s="67">
        <f>SUM(F113:F119)</f>
        <v>230853.7</v>
      </c>
      <c r="G121" s="67">
        <f>SUM(G113:G119)</f>
        <v>230853.7</v>
      </c>
      <c r="I121" s="149">
        <v>0</v>
      </c>
      <c r="J121" s="67">
        <v>0</v>
      </c>
      <c r="K121" s="67">
        <f>SUM(K113:K119)</f>
        <v>230853.7</v>
      </c>
      <c r="M121" s="149">
        <f t="shared" ref="M121:O121" si="112">SUM(M113:M119)</f>
        <v>0</v>
      </c>
      <c r="N121" s="67">
        <f t="shared" si="112"/>
        <v>0</v>
      </c>
      <c r="O121" s="67">
        <f t="shared" si="112"/>
        <v>0</v>
      </c>
      <c r="Q121" s="149">
        <f t="shared" ref="Q121:S121" si="113">SUM(Q113:Q119)</f>
        <v>0</v>
      </c>
      <c r="R121" s="67">
        <f t="shared" si="113"/>
        <v>0</v>
      </c>
      <c r="S121" s="67">
        <f t="shared" si="113"/>
        <v>0</v>
      </c>
      <c r="U121" s="149">
        <f t="shared" ref="U121:W121" si="114">SUM(U113:U119)</f>
        <v>0</v>
      </c>
      <c r="V121" s="67">
        <f t="shared" si="114"/>
        <v>0</v>
      </c>
      <c r="W121" s="67">
        <f t="shared" si="114"/>
        <v>0</v>
      </c>
      <c r="Y121" s="149">
        <f t="shared" ref="Y121:AA121" si="115">SUM(Y113:Y119)</f>
        <v>0</v>
      </c>
      <c r="Z121" s="67">
        <f t="shared" si="115"/>
        <v>0</v>
      </c>
      <c r="AA121" s="67">
        <f t="shared" si="115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1239305.6200000001</v>
      </c>
      <c r="F123" s="75">
        <f>+F121+F111</f>
        <v>942330.83000000007</v>
      </c>
      <c r="G123" s="75">
        <f>+G121+G111</f>
        <v>740677.13</v>
      </c>
      <c r="I123" s="148">
        <f t="shared" ref="I123:K123" si="116">+I121+I111</f>
        <v>1008451.92</v>
      </c>
      <c r="J123" s="75">
        <f t="shared" si="116"/>
        <v>711477.13</v>
      </c>
      <c r="K123" s="75">
        <f t="shared" si="116"/>
        <v>740677.13</v>
      </c>
      <c r="M123" s="148">
        <f t="shared" ref="M123:O123" si="117">+M121+M111</f>
        <v>0</v>
      </c>
      <c r="N123" s="75">
        <f t="shared" si="117"/>
        <v>0</v>
      </c>
      <c r="O123" s="75">
        <f t="shared" si="117"/>
        <v>0</v>
      </c>
      <c r="Q123" s="148">
        <f t="shared" ref="Q123:S123" si="118">+Q121+Q111</f>
        <v>0</v>
      </c>
      <c r="R123" s="75">
        <f t="shared" si="118"/>
        <v>0</v>
      </c>
      <c r="S123" s="75">
        <f t="shared" si="118"/>
        <v>0</v>
      </c>
      <c r="U123" s="148">
        <f t="shared" ref="U123:W123" si="119">+U121+U111</f>
        <v>0</v>
      </c>
      <c r="V123" s="75">
        <f t="shared" si="119"/>
        <v>0</v>
      </c>
      <c r="W123" s="75">
        <f t="shared" si="119"/>
        <v>0</v>
      </c>
      <c r="Y123" s="148">
        <f t="shared" ref="Y123:AA123" si="120">+Y121+Y111</f>
        <v>0</v>
      </c>
      <c r="Z123" s="75">
        <f t="shared" si="120"/>
        <v>0</v>
      </c>
      <c r="AA123" s="75">
        <f t="shared" si="120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v>0</v>
      </c>
      <c r="J127" s="75">
        <v>0</v>
      </c>
      <c r="K127" s="75">
        <f t="shared" ref="K127" si="121">SUM(K128:K130)</f>
        <v>0</v>
      </c>
      <c r="M127" s="148">
        <f t="shared" ref="M127:O127" si="122">SUM(M128:M130)</f>
        <v>0</v>
      </c>
      <c r="N127" s="75">
        <f t="shared" si="122"/>
        <v>0</v>
      </c>
      <c r="O127" s="75">
        <f t="shared" si="122"/>
        <v>0</v>
      </c>
      <c r="Q127" s="148">
        <f t="shared" ref="Q127:S127" si="123">SUM(Q128:Q130)</f>
        <v>0</v>
      </c>
      <c r="R127" s="75">
        <f t="shared" si="123"/>
        <v>0</v>
      </c>
      <c r="S127" s="75">
        <f t="shared" si="123"/>
        <v>0</v>
      </c>
      <c r="U127" s="148">
        <f t="shared" ref="U127:W127" si="124">SUM(U128:U130)</f>
        <v>0</v>
      </c>
      <c r="V127" s="75">
        <f t="shared" si="124"/>
        <v>0</v>
      </c>
      <c r="W127" s="75">
        <f t="shared" si="124"/>
        <v>0</v>
      </c>
      <c r="Y127" s="148">
        <f t="shared" ref="Y127:AA127" si="125">SUM(Y128:Y130)</f>
        <v>0</v>
      </c>
      <c r="Z127" s="75">
        <f t="shared" si="125"/>
        <v>0</v>
      </c>
      <c r="AA127" s="75">
        <f t="shared" si="125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E130" si="126">+I128+M128+Q128+U128+Y128+AC128+AG128+AK128+AO128+AS128</f>
        <v>0</v>
      </c>
      <c r="F128" s="57">
        <f t="shared" ref="F128:F130" si="127">+J128+N128+R128+V128+Z128+AD128+AH128+AL128+AP128+AT128</f>
        <v>0</v>
      </c>
      <c r="G128" s="57">
        <f t="shared" ref="G128:G130" si="128">+K128+O128+S128+W128+AA128+AE128+AI128+AM128+AQ128+AU128</f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26"/>
        <v>0</v>
      </c>
      <c r="F129" s="57">
        <f t="shared" si="127"/>
        <v>0</v>
      </c>
      <c r="G129" s="57">
        <f t="shared" si="128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26"/>
        <v>0</v>
      </c>
      <c r="F130" s="57">
        <f t="shared" si="127"/>
        <v>0</v>
      </c>
      <c r="G130" s="57">
        <f t="shared" si="128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6790505.1500000004</v>
      </c>
      <c r="F132" s="75">
        <f>SUM(F133:F137)</f>
        <v>3644448.54</v>
      </c>
      <c r="G132" s="75">
        <f>SUM(G133:G137)</f>
        <v>3384175.2399999998</v>
      </c>
      <c r="I132" s="148">
        <f t="shared" ref="I132:K132" si="129">SUM(I133:I137)</f>
        <v>6790505.1500000004</v>
      </c>
      <c r="J132" s="75">
        <f t="shared" si="129"/>
        <v>3644448.54</v>
      </c>
      <c r="K132" s="75">
        <f t="shared" si="129"/>
        <v>3384175.2399999998</v>
      </c>
      <c r="M132" s="148">
        <f t="shared" ref="M132:O132" si="130">SUM(M133:M137)</f>
        <v>0</v>
      </c>
      <c r="N132" s="75">
        <f t="shared" si="130"/>
        <v>0</v>
      </c>
      <c r="O132" s="75">
        <f t="shared" si="130"/>
        <v>0</v>
      </c>
      <c r="Q132" s="148">
        <f t="shared" ref="Q132:S132" si="131">SUM(Q133:Q137)</f>
        <v>0</v>
      </c>
      <c r="R132" s="75">
        <f t="shared" si="131"/>
        <v>0</v>
      </c>
      <c r="S132" s="75">
        <f t="shared" si="131"/>
        <v>0</v>
      </c>
      <c r="U132" s="148">
        <f t="shared" ref="U132:W132" si="132">SUM(U133:U137)</f>
        <v>0</v>
      </c>
      <c r="V132" s="75">
        <f t="shared" si="132"/>
        <v>0</v>
      </c>
      <c r="W132" s="75">
        <f t="shared" si="132"/>
        <v>0</v>
      </c>
      <c r="Y132" s="148">
        <f t="shared" ref="Y132:AA132" si="133">SUM(Y133:Y137)</f>
        <v>0</v>
      </c>
      <c r="Z132" s="75">
        <f t="shared" si="133"/>
        <v>0</v>
      </c>
      <c r="AA132" s="75">
        <f t="shared" si="133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E137" si="134">+I133+M133+Q133+U133+Y133+AC133+AG133+AK133+AO133+AS133</f>
        <v>42736.69</v>
      </c>
      <c r="F133" s="57">
        <f t="shared" ref="F133:F137" si="135">+J133+N133+R133+V133+Z133+AD133+AH133+AL133+AP133+AT133</f>
        <v>169688.87</v>
      </c>
      <c r="G133" s="57">
        <f t="shared" ref="G133:G137" si="136">+K133+O133+S133+W133+AA133+AE133+AI133+AM133+AQ133+AU133</f>
        <v>-11203.52</v>
      </c>
      <c r="I133" s="147">
        <v>42736.69</v>
      </c>
      <c r="J133" s="57">
        <v>169688.87</v>
      </c>
      <c r="K133" s="57">
        <v>-11203.52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34"/>
        <v>6747768.46</v>
      </c>
      <c r="F134" s="57">
        <f t="shared" si="135"/>
        <v>3474759.67</v>
      </c>
      <c r="G134" s="57">
        <f t="shared" si="136"/>
        <v>3395378.76</v>
      </c>
      <c r="I134" s="147">
        <v>6747768.46</v>
      </c>
      <c r="J134" s="57">
        <v>3474759.67</v>
      </c>
      <c r="K134" s="57">
        <v>3395378.76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34"/>
        <v>0</v>
      </c>
      <c r="F135" s="57">
        <f t="shared" si="135"/>
        <v>0</v>
      </c>
      <c r="G135" s="57">
        <f t="shared" si="136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34"/>
        <v>0</v>
      </c>
      <c r="F136" s="57">
        <f t="shared" si="135"/>
        <v>0</v>
      </c>
      <c r="G136" s="57">
        <f t="shared" si="136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34"/>
        <v>0</v>
      </c>
      <c r="F137" s="57">
        <f t="shared" si="135"/>
        <v>0</v>
      </c>
      <c r="G137" s="57">
        <f t="shared" si="136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37">SUM(I140:I141)</f>
        <v>0</v>
      </c>
      <c r="J139" s="75">
        <f t="shared" si="137"/>
        <v>0</v>
      </c>
      <c r="K139" s="75">
        <f t="shared" si="137"/>
        <v>0</v>
      </c>
      <c r="M139" s="148">
        <f t="shared" ref="M139:O139" si="138">SUM(M140:M141)</f>
        <v>0</v>
      </c>
      <c r="N139" s="75">
        <f t="shared" si="138"/>
        <v>0</v>
      </c>
      <c r="O139" s="75">
        <f t="shared" si="138"/>
        <v>0</v>
      </c>
      <c r="Q139" s="148">
        <f t="shared" ref="Q139:S139" si="139">SUM(Q140:Q141)</f>
        <v>0</v>
      </c>
      <c r="R139" s="75">
        <f t="shared" si="139"/>
        <v>0</v>
      </c>
      <c r="S139" s="75">
        <f t="shared" si="139"/>
        <v>0</v>
      </c>
      <c r="U139" s="148">
        <f t="shared" ref="U139:W139" si="140">SUM(U140:U141)</f>
        <v>0</v>
      </c>
      <c r="V139" s="75">
        <f t="shared" si="140"/>
        <v>0</v>
      </c>
      <c r="W139" s="75">
        <f t="shared" si="140"/>
        <v>0</v>
      </c>
      <c r="Y139" s="148">
        <f t="shared" ref="Y139:AA139" si="141">SUM(Y140:Y141)</f>
        <v>0</v>
      </c>
      <c r="Z139" s="75">
        <f t="shared" si="141"/>
        <v>0</v>
      </c>
      <c r="AA139" s="75">
        <f t="shared" si="141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E141" si="142">+I140+M140+Q140+U140+Y140+AC140+AG140+AK140+AO140+AS140</f>
        <v>0</v>
      </c>
      <c r="F140" s="57">
        <f t="shared" ref="F140:F141" si="143">+J140+N140+R140+V140+Z140+AD140+AH140+AL140+AP140+AT140</f>
        <v>0</v>
      </c>
      <c r="G140" s="57">
        <f t="shared" ref="G140:G141" si="144">+K140+O140+S140+W140+AA140+AE140+AI140+AM140+AQ140+AU140</f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42"/>
        <v>0</v>
      </c>
      <c r="F141" s="57">
        <f t="shared" si="143"/>
        <v>0</v>
      </c>
      <c r="G141" s="57">
        <f t="shared" si="144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6790505.1500000004</v>
      </c>
      <c r="F143" s="75">
        <f t="shared" ref="F143:G143" si="145">+F132+F127+F139</f>
        <v>3644448.54</v>
      </c>
      <c r="G143" s="75">
        <f t="shared" si="145"/>
        <v>3384175.2399999998</v>
      </c>
      <c r="I143" s="148">
        <f t="shared" ref="I143:K143" si="146">+I132+I127+I139</f>
        <v>6790505.1500000004</v>
      </c>
      <c r="J143" s="75">
        <f t="shared" si="146"/>
        <v>3644448.54</v>
      </c>
      <c r="K143" s="75">
        <f>+K132+K127+K139</f>
        <v>3384175.2399999998</v>
      </c>
      <c r="M143" s="148">
        <f t="shared" ref="M143:O143" si="147">+M132+M127+M139</f>
        <v>0</v>
      </c>
      <c r="N143" s="75">
        <f t="shared" si="147"/>
        <v>0</v>
      </c>
      <c r="O143" s="75">
        <f t="shared" si="147"/>
        <v>0</v>
      </c>
      <c r="Q143" s="148">
        <f t="shared" ref="Q143:S143" si="148">+Q132+Q127+Q139</f>
        <v>0</v>
      </c>
      <c r="R143" s="75">
        <f t="shared" si="148"/>
        <v>0</v>
      </c>
      <c r="S143" s="75">
        <f t="shared" si="148"/>
        <v>0</v>
      </c>
      <c r="U143" s="148">
        <f t="shared" ref="U143:W143" si="149">+U132+U127+U139</f>
        <v>0</v>
      </c>
      <c r="V143" s="75">
        <f t="shared" si="149"/>
        <v>0</v>
      </c>
      <c r="W143" s="75">
        <f t="shared" si="149"/>
        <v>0</v>
      </c>
      <c r="Y143" s="148">
        <f t="shared" ref="Y143:AA143" si="150">+Y132+Y127+Y139</f>
        <v>0</v>
      </c>
      <c r="Z143" s="75">
        <f t="shared" si="150"/>
        <v>0</v>
      </c>
      <c r="AA143" s="75">
        <f t="shared" si="150"/>
        <v>0</v>
      </c>
      <c r="AC143" s="148">
        <f>+AC132+AC127+AC139</f>
        <v>0</v>
      </c>
      <c r="AD143" s="75">
        <f t="shared" ref="AD143:AE143" si="151">+AD132+AD127+AD139</f>
        <v>0</v>
      </c>
      <c r="AE143" s="75">
        <f t="shared" si="151"/>
        <v>0</v>
      </c>
      <c r="AG143" s="148">
        <f>+AG132+AG127+AG139</f>
        <v>0</v>
      </c>
      <c r="AH143" s="75">
        <f t="shared" ref="AH143:AI143" si="152">+AH132+AH127+AH139</f>
        <v>0</v>
      </c>
      <c r="AI143" s="75">
        <f t="shared" si="152"/>
        <v>0</v>
      </c>
      <c r="AK143" s="148">
        <f>+AK132+AK127+AK139</f>
        <v>0</v>
      </c>
      <c r="AL143" s="75">
        <f t="shared" ref="AL143:AM143" si="153">+AL132+AL127+AL139</f>
        <v>0</v>
      </c>
      <c r="AM143" s="75">
        <f t="shared" si="153"/>
        <v>0</v>
      </c>
      <c r="AO143" s="148">
        <f>+AO132+AO127+AO139</f>
        <v>0</v>
      </c>
      <c r="AP143" s="75">
        <f t="shared" ref="AP143:AQ143" si="154">+AP132+AP127+AP139</f>
        <v>0</v>
      </c>
      <c r="AQ143" s="75">
        <f t="shared" si="154"/>
        <v>0</v>
      </c>
      <c r="AS143" s="148">
        <f>+AS132+AS127+AS139</f>
        <v>0</v>
      </c>
      <c r="AT143" s="75">
        <f t="shared" ref="AT143:AU143" si="155">+AT132+AT127+AT139</f>
        <v>0</v>
      </c>
      <c r="AU143" s="75">
        <f t="shared" si="155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8029810.7700000005</v>
      </c>
      <c r="F145" s="38">
        <f t="shared" ref="F145:G145" si="156">+F143+F123</f>
        <v>4586779.37</v>
      </c>
      <c r="G145" s="38">
        <f t="shared" si="156"/>
        <v>4124852.3699999996</v>
      </c>
      <c r="I145" s="146">
        <f t="shared" ref="I145:K145" si="157">+I143+I123</f>
        <v>7798957.0700000003</v>
      </c>
      <c r="J145" s="38">
        <f t="shared" si="157"/>
        <v>4355925.67</v>
      </c>
      <c r="K145" s="38">
        <f t="shared" si="157"/>
        <v>4124852.3699999996</v>
      </c>
      <c r="M145" s="146">
        <f t="shared" ref="M145:O145" si="158">+M143+M123</f>
        <v>0</v>
      </c>
      <c r="N145" s="38">
        <f t="shared" si="158"/>
        <v>0</v>
      </c>
      <c r="O145" s="38">
        <f t="shared" si="158"/>
        <v>0</v>
      </c>
      <c r="Q145" s="146">
        <f t="shared" ref="Q145:S145" si="159">+Q143+Q123</f>
        <v>0</v>
      </c>
      <c r="R145" s="38">
        <f t="shared" si="159"/>
        <v>0</v>
      </c>
      <c r="S145" s="38">
        <f t="shared" si="159"/>
        <v>0</v>
      </c>
      <c r="U145" s="146">
        <f t="shared" ref="U145:W145" si="160">+U143+U123</f>
        <v>0</v>
      </c>
      <c r="V145" s="38">
        <f t="shared" si="160"/>
        <v>0</v>
      </c>
      <c r="W145" s="38">
        <f t="shared" si="160"/>
        <v>0</v>
      </c>
      <c r="Y145" s="146">
        <f t="shared" ref="Y145:AA145" si="161">+Y143+Y123</f>
        <v>0</v>
      </c>
      <c r="Z145" s="38">
        <f t="shared" si="161"/>
        <v>0</v>
      </c>
      <c r="AA145" s="38">
        <f t="shared" si="161"/>
        <v>0</v>
      </c>
      <c r="AC145" s="146">
        <f>+AC143+AC123</f>
        <v>0</v>
      </c>
      <c r="AD145" s="38">
        <f t="shared" ref="AD145:AE145" si="162">+AD143+AD123</f>
        <v>0</v>
      </c>
      <c r="AE145" s="38">
        <f t="shared" si="162"/>
        <v>0</v>
      </c>
      <c r="AG145" s="146">
        <f>+AG143+AG123</f>
        <v>0</v>
      </c>
      <c r="AH145" s="38">
        <f t="shared" ref="AH145:AI145" si="163">+AH143+AH123</f>
        <v>0</v>
      </c>
      <c r="AI145" s="38">
        <f t="shared" si="163"/>
        <v>0</v>
      </c>
      <c r="AK145" s="146">
        <f>+AK143+AK123</f>
        <v>0</v>
      </c>
      <c r="AL145" s="38">
        <f t="shared" ref="AL145:AM145" si="164">+AL143+AL123</f>
        <v>0</v>
      </c>
      <c r="AM145" s="38">
        <f t="shared" si="164"/>
        <v>0</v>
      </c>
      <c r="AO145" s="146">
        <f>+AO143+AO123</f>
        <v>0</v>
      </c>
      <c r="AP145" s="38">
        <f t="shared" ref="AP145:AQ145" si="165">+AP143+AP123</f>
        <v>0</v>
      </c>
      <c r="AQ145" s="38">
        <f t="shared" si="165"/>
        <v>0</v>
      </c>
      <c r="AS145" s="146">
        <f>+AS143+AS123</f>
        <v>0</v>
      </c>
      <c r="AT145" s="38">
        <f t="shared" ref="AT145:AU145" si="166">+AT143+AT123</f>
        <v>0</v>
      </c>
      <c r="AU145" s="38">
        <f t="shared" si="166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-5.2386894822120667E-10</v>
      </c>
      <c r="F147" s="158">
        <f t="shared" ref="F147:G147" si="167">+F63-F133</f>
        <v>0</v>
      </c>
      <c r="G147" s="158">
        <f t="shared" si="167"/>
        <v>4.4747139327228069E-10</v>
      </c>
      <c r="I147" s="158">
        <f t="shared" ref="I147:K147" si="168">+I63-I133</f>
        <v>-5.2386894822120667E-10</v>
      </c>
      <c r="J147" s="158">
        <f t="shared" si="168"/>
        <v>0</v>
      </c>
      <c r="K147" s="158">
        <f t="shared" si="168"/>
        <v>4.4747139327228069E-10</v>
      </c>
      <c r="M147" s="158">
        <f t="shared" ref="M147:O147" si="169">+M63-M133</f>
        <v>0</v>
      </c>
      <c r="N147" s="158">
        <f t="shared" si="169"/>
        <v>0</v>
      </c>
      <c r="O147" s="158">
        <f t="shared" si="169"/>
        <v>0</v>
      </c>
      <c r="Q147" s="158">
        <f t="shared" ref="Q147:S147" si="170">+Q63-Q133</f>
        <v>0</v>
      </c>
      <c r="R147" s="158">
        <f t="shared" si="170"/>
        <v>0</v>
      </c>
      <c r="S147" s="158">
        <f t="shared" si="170"/>
        <v>0</v>
      </c>
      <c r="U147" s="158">
        <f t="shared" ref="U147:W147" si="171">+U63-U133</f>
        <v>0</v>
      </c>
      <c r="V147" s="158">
        <f t="shared" si="171"/>
        <v>0</v>
      </c>
      <c r="W147" s="158">
        <f t="shared" si="171"/>
        <v>0</v>
      </c>
      <c r="Y147" s="158">
        <f t="shared" ref="Y147:AA147" si="172">+Y63-Y133</f>
        <v>0</v>
      </c>
      <c r="Z147" s="158">
        <f t="shared" si="172"/>
        <v>0</v>
      </c>
      <c r="AA147" s="158">
        <f t="shared" si="172"/>
        <v>0</v>
      </c>
      <c r="AC147" s="158">
        <f t="shared" ref="AC147:AE147" si="173">+AC63-AC133</f>
        <v>0</v>
      </c>
      <c r="AD147" s="158">
        <f t="shared" si="173"/>
        <v>0</v>
      </c>
      <c r="AE147" s="158">
        <f t="shared" si="173"/>
        <v>0</v>
      </c>
      <c r="AG147" s="158">
        <f t="shared" ref="AG147:AI147" si="174">+AG63-AG133</f>
        <v>0</v>
      </c>
      <c r="AH147" s="158">
        <f t="shared" si="174"/>
        <v>0</v>
      </c>
      <c r="AI147" s="158">
        <f t="shared" si="174"/>
        <v>0</v>
      </c>
      <c r="AK147" s="158">
        <f t="shared" ref="AK147:AM147" si="175">+AK63-AK133</f>
        <v>0</v>
      </c>
      <c r="AL147" s="158">
        <f t="shared" si="175"/>
        <v>0</v>
      </c>
      <c r="AM147" s="158">
        <f t="shared" si="175"/>
        <v>0</v>
      </c>
      <c r="AO147" s="158">
        <f t="shared" ref="AO147:AQ147" si="176">+AO63-AO133</f>
        <v>0</v>
      </c>
      <c r="AP147" s="158">
        <f t="shared" si="176"/>
        <v>0</v>
      </c>
      <c r="AQ147" s="158">
        <f t="shared" si="176"/>
        <v>0</v>
      </c>
      <c r="AS147" s="158">
        <f t="shared" ref="AS147:AU147" si="177">+AS63-AS133</f>
        <v>0</v>
      </c>
      <c r="AT147" s="158">
        <f t="shared" si="177"/>
        <v>0</v>
      </c>
      <c r="AU147" s="158">
        <f t="shared" si="177"/>
        <v>0</v>
      </c>
    </row>
    <row r="148" spans="2:47" x14ac:dyDescent="0.25">
      <c r="E148" s="158">
        <f>+E97-E123-E143</f>
        <v>-6079070.9900000002</v>
      </c>
      <c r="F148" s="158">
        <f t="shared" ref="F148:G148" si="178">+F97-F123-F143</f>
        <v>-3156219.0300000003</v>
      </c>
      <c r="G148" s="158">
        <f t="shared" si="178"/>
        <v>-3133811.9899999998</v>
      </c>
      <c r="I148" s="158">
        <f t="shared" ref="I148:K148" si="179">+I97-I123-I143</f>
        <v>-5848217.29</v>
      </c>
      <c r="J148" s="158">
        <f t="shared" si="179"/>
        <v>-2925365.33</v>
      </c>
      <c r="K148" s="158">
        <f t="shared" si="179"/>
        <v>-3133811.9899999998</v>
      </c>
      <c r="M148" s="158">
        <f t="shared" ref="M148:O148" si="180">+M97-M123-M143</f>
        <v>0</v>
      </c>
      <c r="N148" s="158">
        <f t="shared" si="180"/>
        <v>0</v>
      </c>
      <c r="O148" s="158">
        <f t="shared" si="180"/>
        <v>0</v>
      </c>
      <c r="Q148" s="158">
        <f t="shared" ref="Q148:S148" si="181">+Q97-Q123-Q143</f>
        <v>0</v>
      </c>
      <c r="R148" s="158">
        <f t="shared" si="181"/>
        <v>0</v>
      </c>
      <c r="S148" s="158">
        <f t="shared" si="181"/>
        <v>0</v>
      </c>
      <c r="U148" s="158">
        <f t="shared" ref="U148:W148" si="182">+U97-U123-U143</f>
        <v>0</v>
      </c>
      <c r="V148" s="158">
        <f t="shared" si="182"/>
        <v>0</v>
      </c>
      <c r="W148" s="158">
        <f t="shared" si="182"/>
        <v>0</v>
      </c>
      <c r="Y148" s="158">
        <f t="shared" ref="Y148:AA148" si="183">+Y97-Y123-Y143</f>
        <v>0</v>
      </c>
      <c r="Z148" s="158">
        <f t="shared" si="183"/>
        <v>0</v>
      </c>
      <c r="AA148" s="158">
        <f t="shared" si="183"/>
        <v>0</v>
      </c>
      <c r="AC148" s="158">
        <f t="shared" ref="AC148:AE148" si="184">+AC97-AC123-AC143</f>
        <v>0</v>
      </c>
      <c r="AD148" s="158">
        <f t="shared" si="184"/>
        <v>0</v>
      </c>
      <c r="AE148" s="158">
        <f t="shared" si="184"/>
        <v>0</v>
      </c>
      <c r="AG148" s="158">
        <f t="shared" ref="AG148:AI148" si="185">+AG97-AG123-AG143</f>
        <v>0</v>
      </c>
      <c r="AH148" s="158">
        <f t="shared" si="185"/>
        <v>0</v>
      </c>
      <c r="AI148" s="158">
        <f t="shared" si="185"/>
        <v>0</v>
      </c>
      <c r="AK148" s="158">
        <f t="shared" ref="AK148:AM148" si="186">+AK97-AK123-AK143</f>
        <v>0</v>
      </c>
      <c r="AL148" s="158">
        <f t="shared" si="186"/>
        <v>0</v>
      </c>
      <c r="AM148" s="158">
        <f t="shared" si="186"/>
        <v>0</v>
      </c>
      <c r="AO148" s="158">
        <f t="shared" ref="AO148:AQ148" si="187">+AO97-AO123-AO143</f>
        <v>0</v>
      </c>
      <c r="AP148" s="158">
        <f t="shared" si="187"/>
        <v>0</v>
      </c>
      <c r="AQ148" s="158">
        <f t="shared" si="187"/>
        <v>0</v>
      </c>
      <c r="AS148" s="158">
        <f t="shared" ref="AS148:AU148" si="188">+AS97-AS123-AS143</f>
        <v>0</v>
      </c>
      <c r="AT148" s="158">
        <f t="shared" si="188"/>
        <v>0</v>
      </c>
      <c r="AU148" s="158">
        <f t="shared" si="188"/>
        <v>0</v>
      </c>
    </row>
  </sheetData>
  <mergeCells count="26">
    <mergeCell ref="AO3:AQ3"/>
    <mergeCell ref="AO69:AQ69"/>
    <mergeCell ref="AS3:AU3"/>
    <mergeCell ref="AS69:AU69"/>
    <mergeCell ref="AC3:AE3"/>
    <mergeCell ref="AC69:AE69"/>
    <mergeCell ref="AG3:AI3"/>
    <mergeCell ref="AG69:AI69"/>
    <mergeCell ref="AK3:AM3"/>
    <mergeCell ref="AK69:AM69"/>
    <mergeCell ref="Q3:S3"/>
    <mergeCell ref="Q69:S69"/>
    <mergeCell ref="U3:W3"/>
    <mergeCell ref="U69:W69"/>
    <mergeCell ref="Y3:AA3"/>
    <mergeCell ref="Y69:AA69"/>
    <mergeCell ref="M3:O3"/>
    <mergeCell ref="M69:O69"/>
    <mergeCell ref="B1:G1"/>
    <mergeCell ref="B2:G2"/>
    <mergeCell ref="B3:G3"/>
    <mergeCell ref="B67:G67"/>
    <mergeCell ref="B68:G68"/>
    <mergeCell ref="B69:G69"/>
    <mergeCell ref="I3:K3"/>
    <mergeCell ref="I69:K69"/>
  </mergeCells>
  <pageMargins left="0.7" right="0.7" top="0.75" bottom="0.75" header="0.3" footer="0.3"/>
  <pageSetup paperSize="119" orientation="portrait" horizontalDpi="1200" verticalDpi="1200" r:id="rId1"/>
  <ignoredErrors>
    <ignoredError sqref="E27:E30 F27:G30 E6:G13 E18:G22 E24:G24 F60:G63 L6:AU6 I24:K24 L31 I45:K50 M41:O51 Q41:W51 M24:O31 M14:W17 Q24:W24 Q27:W31 I58:W60 E74:G103 E104:G119 E121:G141 E143:G145 L143:W145 K127:W131 K122:W122 L111:X111 K96:W96 L82:W82 E61:E63 Y14:AU17 Y24:AU31 Y41:AU63 Y82:AU82 Y95:AU97 Y111:AU139 Y143:AU145 K42:K44 L61:W63 L139:W139 K135:W138 L132:W132 L123:W123 L97:W97 L95:W95 L121:W121 L133:W134" unlockedFormula="1"/>
    <ignoredError sqref="E14:G17 F31:G59 E31:E59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opLeftCell="G1" zoomScale="70" zoomScaleNormal="70" workbookViewId="0"/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5.5703125" style="16" hidden="1" customWidth="1"/>
    <col min="7" max="7" width="50.85546875" style="22" customWidth="1"/>
    <col min="8" max="9" width="15.85546875" style="22" customWidth="1"/>
    <col min="10" max="10" width="16" style="22" hidden="1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17.140625" style="22" hidden="1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5.140625" style="22" hidden="1" customWidth="1"/>
    <col min="32" max="32" width="15.42578125" style="22" hidden="1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85" t="str">
        <f>+'31130'!B1</f>
        <v>3.1.1.3.0 Instituciones Públicas de Seguridad Social</v>
      </c>
      <c r="D2" s="186"/>
      <c r="E2" s="186"/>
      <c r="F2" s="186"/>
      <c r="G2" s="186"/>
      <c r="H2" s="186"/>
      <c r="I2" s="186"/>
      <c r="J2" s="159"/>
      <c r="K2" s="2"/>
      <c r="L2" s="1"/>
      <c r="M2" s="185" t="str">
        <f>+C2</f>
        <v>3.1.1.3.0 Instituciones Públicas de Seguridad Social</v>
      </c>
      <c r="N2" s="186"/>
      <c r="O2" s="186"/>
      <c r="P2" s="200"/>
      <c r="Q2" s="165"/>
      <c r="R2" s="2"/>
      <c r="S2" s="1"/>
      <c r="T2" s="189" t="str">
        <f>+C2</f>
        <v>3.1.1.3.0 Instituciones Públicas de Seguridad Social</v>
      </c>
      <c r="U2" s="190"/>
      <c r="V2" s="190"/>
      <c r="W2" s="190"/>
      <c r="X2" s="190"/>
      <c r="Y2" s="191"/>
      <c r="Z2" s="2"/>
      <c r="AA2" s="1"/>
      <c r="AB2" s="185" t="str">
        <f>+C2</f>
        <v>3.1.1.3.0 Instituciones Públicas de Seguridad Social</v>
      </c>
      <c r="AC2" s="186"/>
      <c r="AD2" s="186"/>
      <c r="AE2" s="162"/>
      <c r="AF2" s="168"/>
      <c r="AG2" s="2"/>
      <c r="AH2" s="1"/>
      <c r="AI2" s="185" t="str">
        <f>+C2</f>
        <v>3.1.1.3.0 Instituciones Públicas de Seguridad Social</v>
      </c>
      <c r="AJ2" s="186"/>
      <c r="AK2" s="186"/>
      <c r="AL2" s="186"/>
      <c r="AM2" s="200"/>
    </row>
    <row r="3" spans="1:39" x14ac:dyDescent="0.25">
      <c r="A3" s="1"/>
      <c r="B3" s="1"/>
      <c r="C3" s="187" t="str">
        <f>+'31130'!B68</f>
        <v>Estado de Situación Financiera</v>
      </c>
      <c r="D3" s="188"/>
      <c r="E3" s="188"/>
      <c r="F3" s="188"/>
      <c r="G3" s="188"/>
      <c r="H3" s="188"/>
      <c r="I3" s="188"/>
      <c r="J3" s="160"/>
      <c r="K3" s="2"/>
      <c r="L3" s="1"/>
      <c r="M3" s="187" t="str">
        <f>+'31130'!B2</f>
        <v>Estado de Actividades</v>
      </c>
      <c r="N3" s="188"/>
      <c r="O3" s="188"/>
      <c r="P3" s="201"/>
      <c r="Q3" s="166"/>
      <c r="R3" s="2"/>
      <c r="S3" s="1"/>
      <c r="T3" s="202" t="s">
        <v>161</v>
      </c>
      <c r="U3" s="203"/>
      <c r="V3" s="203"/>
      <c r="W3" s="203"/>
      <c r="X3" s="203"/>
      <c r="Y3" s="204"/>
      <c r="Z3" s="2"/>
      <c r="AA3" s="1"/>
      <c r="AB3" s="187" t="s">
        <v>162</v>
      </c>
      <c r="AC3" s="188"/>
      <c r="AD3" s="188"/>
      <c r="AE3" s="163"/>
      <c r="AF3" s="169"/>
      <c r="AG3" s="2"/>
      <c r="AH3" s="1"/>
      <c r="AI3" s="187" t="s">
        <v>163</v>
      </c>
      <c r="AJ3" s="188"/>
      <c r="AK3" s="188"/>
      <c r="AL3" s="188"/>
      <c r="AM3" s="201"/>
    </row>
    <row r="4" spans="1:39" x14ac:dyDescent="0.25">
      <c r="A4" s="1"/>
      <c r="B4" s="1"/>
      <c r="C4" s="187" t="str">
        <f>+'31130'!B69</f>
        <v>Al 31 de Diciembre de 2019</v>
      </c>
      <c r="D4" s="188"/>
      <c r="E4" s="188"/>
      <c r="F4" s="188"/>
      <c r="G4" s="188"/>
      <c r="H4" s="188"/>
      <c r="I4" s="188"/>
      <c r="J4" s="160"/>
      <c r="K4" s="2"/>
      <c r="L4" s="1"/>
      <c r="M4" s="187" t="str">
        <f>+'31130'!B3</f>
        <v>Del 01 de Enero al 31 de Diciembre de 2019</v>
      </c>
      <c r="N4" s="188"/>
      <c r="O4" s="188"/>
      <c r="P4" s="201"/>
      <c r="Q4" s="166"/>
      <c r="R4" s="2"/>
      <c r="S4" s="1"/>
      <c r="T4" s="205" t="str">
        <f>+M4</f>
        <v>Del 01 de Enero al 31 de Diciembre de 2019</v>
      </c>
      <c r="U4" s="206"/>
      <c r="V4" s="206"/>
      <c r="W4" s="206"/>
      <c r="X4" s="206"/>
      <c r="Y4" s="207"/>
      <c r="Z4" s="2"/>
      <c r="AA4" s="4"/>
      <c r="AB4" s="187" t="str">
        <f>+M4</f>
        <v>Del 01 de Enero al 31 de Diciembre de 2019</v>
      </c>
      <c r="AC4" s="188"/>
      <c r="AD4" s="188"/>
      <c r="AE4" s="163"/>
      <c r="AF4" s="169"/>
      <c r="AG4" s="2"/>
      <c r="AH4" s="1"/>
      <c r="AI4" s="187" t="str">
        <f>+T4</f>
        <v>Del 01 de Enero al 31 de Diciembre de 2019</v>
      </c>
      <c r="AJ4" s="188"/>
      <c r="AK4" s="188"/>
      <c r="AL4" s="188"/>
      <c r="AM4" s="201"/>
    </row>
    <row r="5" spans="1:39" ht="30.6" customHeight="1" x14ac:dyDescent="0.25">
      <c r="A5" s="4"/>
      <c r="B5" s="4"/>
      <c r="C5" s="192"/>
      <c r="D5" s="193"/>
      <c r="E5" s="193"/>
      <c r="F5" s="193"/>
      <c r="G5" s="193"/>
      <c r="H5" s="193"/>
      <c r="I5" s="193"/>
      <c r="J5" s="161"/>
      <c r="K5" s="5"/>
      <c r="L5" s="4"/>
      <c r="M5" s="192"/>
      <c r="N5" s="193"/>
      <c r="O5" s="193"/>
      <c r="P5" s="194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192"/>
      <c r="AC5" s="193"/>
      <c r="AD5" s="193"/>
      <c r="AE5" s="164"/>
      <c r="AF5" s="170"/>
      <c r="AG5" s="5"/>
      <c r="AH5" s="4"/>
      <c r="AI5" s="195"/>
      <c r="AJ5" s="196"/>
      <c r="AK5" s="196"/>
      <c r="AL5" s="196"/>
      <c r="AM5" s="197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2022</v>
      </c>
      <c r="E6" s="8">
        <v>2021</v>
      </c>
      <c r="F6" s="8">
        <v>2017</v>
      </c>
      <c r="G6" s="17" t="s">
        <v>7</v>
      </c>
      <c r="H6" s="8">
        <v>2022</v>
      </c>
      <c r="I6" s="7">
        <v>2021</v>
      </c>
      <c r="J6" s="134">
        <v>2017</v>
      </c>
      <c r="K6" s="8"/>
      <c r="L6" s="9"/>
      <c r="M6" s="10"/>
      <c r="N6" s="11"/>
      <c r="O6" s="8">
        <v>2022</v>
      </c>
      <c r="P6" s="7">
        <v>2021</v>
      </c>
      <c r="Q6" s="7">
        <v>2017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198" t="s">
        <v>0</v>
      </c>
      <c r="AJ6" s="199"/>
      <c r="AK6" s="199"/>
      <c r="AL6" s="8">
        <v>2022</v>
      </c>
      <c r="AM6" s="7">
        <v>2021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190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0</v>
      </c>
      <c r="P8" s="38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+'31130'!E74</f>
        <v>0</v>
      </c>
      <c r="E9" s="55">
        <f>+'31130'!F74</f>
        <v>0</v>
      </c>
      <c r="F9" s="55">
        <f>+'31130'!G74</f>
        <v>0</v>
      </c>
      <c r="G9" s="56" t="s">
        <v>17</v>
      </c>
      <c r="H9" s="55">
        <f>+'31130'!E102</f>
        <v>0</v>
      </c>
      <c r="I9" s="57">
        <f>+'31130'!F102</f>
        <v>0</v>
      </c>
      <c r="J9" s="57">
        <f>+'31130'!G102</f>
        <v>0</v>
      </c>
      <c r="K9" s="55"/>
      <c r="L9" s="43">
        <v>4110</v>
      </c>
      <c r="M9" s="58"/>
      <c r="N9" s="59" t="s">
        <v>18</v>
      </c>
      <c r="O9" s="55">
        <f>+'31130'!E7</f>
        <v>0</v>
      </c>
      <c r="P9" s="57">
        <f>+'31130'!F7</f>
        <v>0</v>
      </c>
      <c r="Q9" s="57">
        <f>+'31130'!G7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+'31130'!E75</f>
        <v>0</v>
      </c>
      <c r="E10" s="55">
        <f>+'31130'!F75</f>
        <v>0</v>
      </c>
      <c r="F10" s="55">
        <f>+'31130'!G75</f>
        <v>0</v>
      </c>
      <c r="G10" s="56" t="s">
        <v>21</v>
      </c>
      <c r="H10" s="55">
        <f>+'31130'!E103</f>
        <v>0</v>
      </c>
      <c r="I10" s="57">
        <f>+'31130'!F103</f>
        <v>0</v>
      </c>
      <c r="J10" s="57">
        <f>+'31130'!G103</f>
        <v>0</v>
      </c>
      <c r="K10" s="55"/>
      <c r="L10" s="43">
        <v>4120</v>
      </c>
      <c r="M10" s="58"/>
      <c r="N10" s="59" t="s">
        <v>22</v>
      </c>
      <c r="O10" s="55">
        <f>+'31130'!E8</f>
        <v>0</v>
      </c>
      <c r="P10" s="57">
        <f>+'31130'!F8</f>
        <v>0</v>
      </c>
      <c r="Q10" s="57">
        <f>+'31130'!G8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+'31130'!E76</f>
        <v>0</v>
      </c>
      <c r="E11" s="55">
        <f>+'31130'!F76</f>
        <v>0</v>
      </c>
      <c r="F11" s="55">
        <f>+'31130'!G76</f>
        <v>0</v>
      </c>
      <c r="G11" s="56" t="s">
        <v>25</v>
      </c>
      <c r="H11" s="55">
        <f>+'31130'!E104</f>
        <v>0</v>
      </c>
      <c r="I11" s="57">
        <f>+'31130'!F104</f>
        <v>0</v>
      </c>
      <c r="J11" s="57">
        <f>+'31130'!G104</f>
        <v>0</v>
      </c>
      <c r="K11" s="55"/>
      <c r="L11" s="43">
        <v>4130</v>
      </c>
      <c r="M11" s="58"/>
      <c r="N11" s="59" t="s">
        <v>26</v>
      </c>
      <c r="O11" s="55">
        <f>+'31130'!E9</f>
        <v>0</v>
      </c>
      <c r="P11" s="57">
        <f>+'31130'!F9</f>
        <v>0</v>
      </c>
      <c r="Q11" s="57">
        <f>+'31130'!G9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+'31130'!E77</f>
        <v>0</v>
      </c>
      <c r="E12" s="55">
        <f>+'31130'!F77</f>
        <v>0</v>
      </c>
      <c r="F12" s="55">
        <f>+'31130'!G77</f>
        <v>0</v>
      </c>
      <c r="G12" s="56" t="s">
        <v>28</v>
      </c>
      <c r="H12" s="55">
        <f>+'31130'!E105</f>
        <v>0</v>
      </c>
      <c r="I12" s="57">
        <f>+'31130'!F105</f>
        <v>0</v>
      </c>
      <c r="J12" s="57">
        <f>+'31130'!G105</f>
        <v>0</v>
      </c>
      <c r="K12" s="55"/>
      <c r="L12" s="43">
        <v>4140</v>
      </c>
      <c r="M12" s="58"/>
      <c r="N12" s="59" t="s">
        <v>29</v>
      </c>
      <c r="O12" s="55">
        <f>+'31130'!E10</f>
        <v>0</v>
      </c>
      <c r="P12" s="57">
        <f>+'31130'!F10</f>
        <v>0</v>
      </c>
      <c r="Q12" s="57">
        <f>+'31130'!G10</f>
        <v>0</v>
      </c>
      <c r="R12" s="2"/>
      <c r="S12" s="24">
        <v>900002</v>
      </c>
      <c r="T12" s="25" t="s">
        <v>191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7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+'31130'!E78</f>
        <v>0</v>
      </c>
      <c r="E13" s="55">
        <f>+'31130'!F78</f>
        <v>0</v>
      </c>
      <c r="F13" s="55">
        <f>+'31130'!G78</f>
        <v>0</v>
      </c>
      <c r="G13" s="56" t="s">
        <v>32</v>
      </c>
      <c r="H13" s="55">
        <f>+'31130'!E106</f>
        <v>0</v>
      </c>
      <c r="I13" s="57">
        <f>+'31130'!F106</f>
        <v>0</v>
      </c>
      <c r="J13" s="57">
        <f>+'31130'!G106</f>
        <v>0</v>
      </c>
      <c r="K13" s="55"/>
      <c r="L13" s="43">
        <v>4150</v>
      </c>
      <c r="M13" s="58"/>
      <c r="N13" s="59" t="s">
        <v>33</v>
      </c>
      <c r="O13" s="55">
        <f>+'31130'!E11</f>
        <v>0</v>
      </c>
      <c r="P13" s="57">
        <f>+'31130'!F11</f>
        <v>0</v>
      </c>
      <c r="Q13" s="57">
        <f>+'31130'!G11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7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+'31130'!E79</f>
        <v>0</v>
      </c>
      <c r="E14" s="55">
        <f>+'31130'!F79</f>
        <v>0</v>
      </c>
      <c r="F14" s="55">
        <f>+'31130'!G79</f>
        <v>0</v>
      </c>
      <c r="G14" s="56" t="s">
        <v>36</v>
      </c>
      <c r="H14" s="55">
        <f>+'31130'!E107</f>
        <v>0</v>
      </c>
      <c r="I14" s="57">
        <f>+'31130'!F107</f>
        <v>0</v>
      </c>
      <c r="J14" s="57">
        <f>+'31130'!G107</f>
        <v>0</v>
      </c>
      <c r="K14" s="55"/>
      <c r="L14" s="43">
        <v>4160</v>
      </c>
      <c r="M14" s="58"/>
      <c r="N14" s="59" t="s">
        <v>37</v>
      </c>
      <c r="O14" s="55">
        <f>+'31130'!E12</f>
        <v>0</v>
      </c>
      <c r="P14" s="57">
        <f>+'31130'!F12</f>
        <v>0</v>
      </c>
      <c r="Q14" s="57">
        <f>+'31130'!G12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7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+'31130'!E80</f>
        <v>0</v>
      </c>
      <c r="E15" s="55">
        <f>+'31130'!F80</f>
        <v>0</v>
      </c>
      <c r="F15" s="55">
        <f>+'31130'!G80</f>
        <v>0</v>
      </c>
      <c r="G15" s="56" t="s">
        <v>40</v>
      </c>
      <c r="H15" s="55">
        <f>+'31130'!E108</f>
        <v>0</v>
      </c>
      <c r="I15" s="57">
        <f>+'31130'!F108</f>
        <v>0</v>
      </c>
      <c r="J15" s="57">
        <f>+'31130'!G108</f>
        <v>0</v>
      </c>
      <c r="K15" s="55"/>
      <c r="L15" s="43">
        <v>4170</v>
      </c>
      <c r="M15" s="58"/>
      <c r="N15" s="59" t="s">
        <v>41</v>
      </c>
      <c r="O15" s="55">
        <f>+'31130'!E13</f>
        <v>0</v>
      </c>
      <c r="P15" s="57">
        <f>+'31130'!F13</f>
        <v>0</v>
      </c>
      <c r="Q15" s="57">
        <f>+'31130'!G13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+'31130'!E109</f>
        <v>0</v>
      </c>
      <c r="I16" s="57">
        <f>+'31130'!F109</f>
        <v>0</v>
      </c>
      <c r="J16" s="57">
        <f>+'31130'!G109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0</v>
      </c>
      <c r="P17" s="38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82">
        <f>+'31130'!E15</f>
        <v>0</v>
      </c>
      <c r="P18" s="183">
        <f>+'31130'!F15</f>
        <v>0</v>
      </c>
      <c r="Q18" s="57">
        <f>+'31130'!G16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0</v>
      </c>
      <c r="AM18" s="63">
        <f t="shared" si="13"/>
        <v>0</v>
      </c>
    </row>
    <row r="19" spans="1:39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82">
        <f>+'31130'!E16</f>
        <v>0</v>
      </c>
      <c r="P19" s="183">
        <f>+'31130'!F16</f>
        <v>0</v>
      </c>
      <c r="Q19" s="57">
        <f>+'31130'!G17</f>
        <v>0</v>
      </c>
      <c r="S19" s="43"/>
      <c r="T19" s="25" t="s">
        <v>170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+'31130'!E85</f>
        <v>0</v>
      </c>
      <c r="E20" s="55">
        <f>+'31130'!F85</f>
        <v>0</v>
      </c>
      <c r="F20" s="55">
        <f>+'31130'!G85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0</v>
      </c>
      <c r="P20" s="38">
        <f t="shared" ref="P20" si="15">SUM(P21:P26)</f>
        <v>0</v>
      </c>
      <c r="Q20" s="38">
        <f t="shared" ref="Q20" si="16"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0</v>
      </c>
      <c r="AE20" s="60">
        <f t="shared" si="11"/>
        <v>0</v>
      </c>
      <c r="AF20" s="61">
        <f t="shared" si="12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+'31130'!E86</f>
        <v>0</v>
      </c>
      <c r="E21" s="55">
        <f>+'31130'!F86</f>
        <v>0</v>
      </c>
      <c r="F21" s="55">
        <f>+'31130'!G86</f>
        <v>0</v>
      </c>
      <c r="G21" s="56" t="s">
        <v>62</v>
      </c>
      <c r="H21" s="55">
        <f>+'31130'!E114</f>
        <v>0</v>
      </c>
      <c r="I21" s="57">
        <f>+'31130'!F114</f>
        <v>0</v>
      </c>
      <c r="J21" s="57">
        <f>+'31130'!G114</f>
        <v>0</v>
      </c>
      <c r="K21" s="55"/>
      <c r="L21" s="43">
        <v>4320</v>
      </c>
      <c r="M21" s="58"/>
      <c r="N21" s="59" t="s">
        <v>59</v>
      </c>
      <c r="O21" s="182">
        <f>+'31130'!E18</f>
        <v>0</v>
      </c>
      <c r="P21" s="183">
        <f>+'31130'!F18</f>
        <v>0</v>
      </c>
      <c r="Q21" s="57">
        <f>+'31130'!G19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0</v>
      </c>
      <c r="AM21" s="63">
        <f>+P31</f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+'31130'!E87</f>
        <v>0</v>
      </c>
      <c r="E22" s="55">
        <f>+'31130'!F87</f>
        <v>0</v>
      </c>
      <c r="F22" s="55">
        <f>+'31130'!G87</f>
        <v>0</v>
      </c>
      <c r="G22" s="56" t="s">
        <v>67</v>
      </c>
      <c r="H22" s="55">
        <f>+'31130'!E115</f>
        <v>0</v>
      </c>
      <c r="I22" s="57">
        <f>+'31130'!F115</f>
        <v>0</v>
      </c>
      <c r="J22" s="57">
        <f>+'31130'!G115</f>
        <v>0</v>
      </c>
      <c r="K22" s="55"/>
      <c r="L22" s="43">
        <v>4330</v>
      </c>
      <c r="M22" s="58"/>
      <c r="N22" s="59" t="s">
        <v>63</v>
      </c>
      <c r="O22" s="182">
        <f>+'31130'!E19</f>
        <v>0</v>
      </c>
      <c r="P22" s="183">
        <f>+'31130'!F19</f>
        <v>0</v>
      </c>
      <c r="Q22" s="57">
        <f>+'31130'!G20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0</v>
      </c>
      <c r="AD22" s="61">
        <f t="shared" si="10"/>
        <v>0</v>
      </c>
      <c r="AE22" s="60">
        <f t="shared" si="11"/>
        <v>0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0</v>
      </c>
      <c r="AM22" s="63">
        <f>+P32</f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+'31130'!E88</f>
        <v>0</v>
      </c>
      <c r="E23" s="55">
        <f>+'31130'!F88</f>
        <v>0</v>
      </c>
      <c r="F23" s="55">
        <f>+'31130'!G88</f>
        <v>0</v>
      </c>
      <c r="G23" s="56" t="s">
        <v>71</v>
      </c>
      <c r="H23" s="55">
        <f>+'31130'!E116</f>
        <v>0</v>
      </c>
      <c r="I23" s="57">
        <f>+'31130'!F116</f>
        <v>0</v>
      </c>
      <c r="J23" s="57">
        <f>+'31130'!G116</f>
        <v>0</v>
      </c>
      <c r="K23" s="55"/>
      <c r="L23" s="43">
        <v>4340</v>
      </c>
      <c r="M23" s="58"/>
      <c r="N23" s="59" t="s">
        <v>68</v>
      </c>
      <c r="O23" s="182">
        <f>+'31130'!E20</f>
        <v>0</v>
      </c>
      <c r="P23" s="183">
        <f>+'31130'!F20</f>
        <v>0</v>
      </c>
      <c r="Q23" s="57">
        <f>+'31130'!G21</f>
        <v>0</v>
      </c>
      <c r="S23" s="24"/>
      <c r="T23" s="25" t="s">
        <v>192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0</v>
      </c>
      <c r="AM23" s="63">
        <f t="shared" si="17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+'31130'!E89</f>
        <v>0</v>
      </c>
      <c r="E24" s="55">
        <f>+'31130'!F89</f>
        <v>0</v>
      </c>
      <c r="F24" s="55">
        <f>+'31130'!G89</f>
        <v>0</v>
      </c>
      <c r="G24" s="56" t="s">
        <v>75</v>
      </c>
      <c r="H24" s="55">
        <f>+'31130'!E117</f>
        <v>0</v>
      </c>
      <c r="I24" s="57">
        <f>+'31130'!F117</f>
        <v>0</v>
      </c>
      <c r="J24" s="57">
        <f>+'31130'!G117</f>
        <v>0</v>
      </c>
      <c r="K24" s="55"/>
      <c r="L24" s="43">
        <v>4390</v>
      </c>
      <c r="M24" s="58"/>
      <c r="N24" s="59" t="s">
        <v>72</v>
      </c>
      <c r="O24" s="182">
        <f>+'31130'!E21</f>
        <v>0</v>
      </c>
      <c r="P24" s="183">
        <f>+'31130'!F21</f>
        <v>0</v>
      </c>
      <c r="Q24" s="57">
        <f>+'31130'!G22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+'31130'!E90</f>
        <v>0</v>
      </c>
      <c r="E25" s="55">
        <f>+'31130'!F90</f>
        <v>0</v>
      </c>
      <c r="F25" s="55">
        <f>+'31130'!G90</f>
        <v>0</v>
      </c>
      <c r="G25" s="59" t="s">
        <v>79</v>
      </c>
      <c r="H25" s="55">
        <f>+'31130'!E118</f>
        <v>0</v>
      </c>
      <c r="I25" s="57">
        <f>+'31130'!F118</f>
        <v>0</v>
      </c>
      <c r="J25" s="57">
        <f>+'31130'!G118</f>
        <v>0</v>
      </c>
      <c r="K25" s="55"/>
      <c r="L25" s="43"/>
      <c r="M25" s="58"/>
      <c r="N25" s="59" t="s">
        <v>76</v>
      </c>
      <c r="O25" s="182">
        <f>+'31130'!E22</f>
        <v>0</v>
      </c>
      <c r="P25" s="183">
        <f>+'31130'!F22</f>
        <v>0</v>
      </c>
      <c r="Q25" s="57">
        <f>+'31130'!G23</f>
        <v>0</v>
      </c>
      <c r="S25" s="24">
        <v>900004</v>
      </c>
      <c r="T25" s="25" t="s">
        <v>193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+'31130'!E91</f>
        <v>0</v>
      </c>
      <c r="E26" s="55">
        <f>+'31130'!F91</f>
        <v>0</v>
      </c>
      <c r="F26" s="55">
        <f>+'31130'!G91</f>
        <v>0</v>
      </c>
      <c r="G26" s="56" t="s">
        <v>82</v>
      </c>
      <c r="H26" s="55">
        <f>+'31130'!E119</f>
        <v>0</v>
      </c>
      <c r="I26" s="57">
        <f>+'31130'!F119</f>
        <v>0</v>
      </c>
      <c r="J26" s="57">
        <f>+'31130'!G119</f>
        <v>0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x14ac:dyDescent="0.25">
      <c r="A27" s="43">
        <v>1280</v>
      </c>
      <c r="B27" s="43"/>
      <c r="C27" s="54" t="s">
        <v>80</v>
      </c>
      <c r="D27" s="55">
        <f>+'31130'!E92</f>
        <v>0</v>
      </c>
      <c r="E27" s="55">
        <f>+'31130'!F92</f>
        <v>0</v>
      </c>
      <c r="F27" s="55">
        <f>+'31130'!G92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0</v>
      </c>
      <c r="P27" s="75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0</v>
      </c>
      <c r="AM27" s="63">
        <f t="shared" si="18"/>
        <v>0</v>
      </c>
    </row>
    <row r="28" spans="1:39" x14ac:dyDescent="0.25">
      <c r="A28" s="43">
        <v>1290</v>
      </c>
      <c r="B28" s="43"/>
      <c r="C28" s="54" t="s">
        <v>84</v>
      </c>
      <c r="D28" s="55">
        <f>+'31130'!E93</f>
        <v>0</v>
      </c>
      <c r="E28" s="55">
        <f>+'31130'!F93</f>
        <v>0</v>
      </c>
      <c r="F28" s="55">
        <f>+'31130'!G93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0</v>
      </c>
      <c r="AE29" s="60">
        <f t="shared" ref="AE29:AE36" si="23">IF(I9&gt;J9,I9-J9,0)</f>
        <v>0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37">
        <f>SUM(O31:O33)</f>
        <v>0</v>
      </c>
      <c r="P30" s="38">
        <f t="shared" ref="P30" si="25">SUM(P31:P33)</f>
        <v>0</v>
      </c>
      <c r="Q30" s="38">
        <f t="shared" ref="Q30" si="26">SUM(Q31:Q33)</f>
        <v>0</v>
      </c>
      <c r="S30" s="24">
        <v>900005</v>
      </c>
      <c r="T30" s="25" t="s">
        <v>194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7">SUM(U30:X30)</f>
        <v>0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+'31130'!E28</f>
        <v>0</v>
      </c>
      <c r="P31" s="57">
        <f>+'31130'!F28</f>
        <v>0</v>
      </c>
      <c r="Q31" s="57">
        <f>+'31130'!G28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7"/>
        <v>0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+'31130'!E29</f>
        <v>0</v>
      </c>
      <c r="P32" s="57">
        <f>+'31130'!F29</f>
        <v>0</v>
      </c>
      <c r="Q32" s="57">
        <f>+'31130'!G29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7"/>
        <v>0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+'31130'!E30</f>
        <v>0</v>
      </c>
      <c r="P33" s="57">
        <f>+'31130'!F30</f>
        <v>0</v>
      </c>
      <c r="Q33" s="57">
        <f>+'31130'!G30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37">
        <f>SUM(O35:O43)</f>
        <v>0</v>
      </c>
      <c r="P34" s="38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+'31130'!E128</f>
        <v>0</v>
      </c>
      <c r="I35" s="57">
        <f>+'31130'!F128</f>
        <v>0</v>
      </c>
      <c r="J35" s="57">
        <f>+'31130'!G128</f>
        <v>0</v>
      </c>
      <c r="K35" s="55"/>
      <c r="L35" s="43">
        <v>5220</v>
      </c>
      <c r="M35" s="58"/>
      <c r="N35" s="59" t="s">
        <v>78</v>
      </c>
      <c r="O35" s="55">
        <f>+'31130'!E32</f>
        <v>0</v>
      </c>
      <c r="P35" s="57">
        <f>+'31130'!F32</f>
        <v>0</v>
      </c>
      <c r="Q35" s="57">
        <f>+'31130'!G32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+'31130'!E129</f>
        <v>0</v>
      </c>
      <c r="I36" s="57">
        <f>+'31130'!F129</f>
        <v>0</v>
      </c>
      <c r="J36" s="57">
        <f>+'31130'!G129</f>
        <v>0</v>
      </c>
      <c r="K36" s="55"/>
      <c r="L36" s="43">
        <v>5230</v>
      </c>
      <c r="M36" s="58"/>
      <c r="N36" s="59" t="s">
        <v>102</v>
      </c>
      <c r="O36" s="55">
        <f>+'31130'!E33</f>
        <v>0</v>
      </c>
      <c r="P36" s="57">
        <f>+'31130'!F33</f>
        <v>0</v>
      </c>
      <c r="Q36" s="57">
        <f>+'31130'!G33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+'31130'!E130</f>
        <v>0</v>
      </c>
      <c r="I37" s="57">
        <f>+'31130'!F130</f>
        <v>0</v>
      </c>
      <c r="J37" s="57">
        <f>+'31130'!G130</f>
        <v>0</v>
      </c>
      <c r="K37" s="55"/>
      <c r="L37" s="43">
        <v>5240</v>
      </c>
      <c r="M37" s="58"/>
      <c r="N37" s="59" t="s">
        <v>104</v>
      </c>
      <c r="O37" s="55">
        <f>+'31130'!E34</f>
        <v>0</v>
      </c>
      <c r="P37" s="57">
        <f>+'31130'!F34</f>
        <v>0</v>
      </c>
      <c r="Q37" s="57">
        <f>+'31130'!G34</f>
        <v>0</v>
      </c>
      <c r="S37" s="43"/>
      <c r="T37" s="50" t="s">
        <v>171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+'31130'!E35</f>
        <v>0</v>
      </c>
      <c r="P38" s="57">
        <f>+'31130'!F35</f>
        <v>0</v>
      </c>
      <c r="Q38" s="57">
        <f>+'31130'!G35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55">
        <f>+'31130'!E36</f>
        <v>0</v>
      </c>
      <c r="P39" s="57">
        <f>+'31130'!F36</f>
        <v>0</v>
      </c>
      <c r="Q39" s="57">
        <f>+'31130'!G36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+'31130'!E133</f>
        <v>0</v>
      </c>
      <c r="I40" s="57">
        <f>+'31130'!F133</f>
        <v>0</v>
      </c>
      <c r="J40" s="57">
        <f>+'31130'!G133</f>
        <v>0</v>
      </c>
      <c r="K40" s="55"/>
      <c r="L40" s="43">
        <v>5270</v>
      </c>
      <c r="M40" s="58"/>
      <c r="N40" s="59" t="s">
        <v>91</v>
      </c>
      <c r="O40" s="55">
        <f>+'31130'!E37</f>
        <v>0</v>
      </c>
      <c r="P40" s="57">
        <f>+'31130'!F37</f>
        <v>0</v>
      </c>
      <c r="Q40" s="57">
        <f>+'31130'!G37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+'31130'!E134</f>
        <v>0</v>
      </c>
      <c r="I41" s="57">
        <f>+'31130'!F134</f>
        <v>0</v>
      </c>
      <c r="J41" s="57">
        <f>+'31130'!G134</f>
        <v>0</v>
      </c>
      <c r="K41" s="55"/>
      <c r="L41" s="43">
        <v>5280</v>
      </c>
      <c r="M41" s="58"/>
      <c r="N41" s="59" t="s">
        <v>94</v>
      </c>
      <c r="O41" s="55">
        <f>+'31130'!E38</f>
        <v>0</v>
      </c>
      <c r="P41" s="57">
        <f>+'31130'!F38</f>
        <v>0</v>
      </c>
      <c r="Q41" s="57">
        <f>+'31130'!G38</f>
        <v>0</v>
      </c>
      <c r="T41" s="88" t="s">
        <v>195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+'31130'!E135</f>
        <v>0</v>
      </c>
      <c r="I42" s="57">
        <f>+'31130'!F135</f>
        <v>0</v>
      </c>
      <c r="J42" s="57">
        <f>+'31130'!G135</f>
        <v>0</v>
      </c>
      <c r="K42" s="55"/>
      <c r="L42" s="43">
        <v>5290</v>
      </c>
      <c r="M42" s="58"/>
      <c r="N42" s="59" t="s">
        <v>95</v>
      </c>
      <c r="O42" s="55">
        <f>+'31130'!E39</f>
        <v>0</v>
      </c>
      <c r="P42" s="57">
        <f>+'31130'!F39</f>
        <v>0</v>
      </c>
      <c r="Q42" s="57">
        <f>+'31130'!G39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+'31130'!E136</f>
        <v>0</v>
      </c>
      <c r="I43" s="57">
        <f>+'31130'!F136</f>
        <v>0</v>
      </c>
      <c r="J43" s="57">
        <f>+'31130'!G136</f>
        <v>0</v>
      </c>
      <c r="K43" s="55"/>
      <c r="L43" s="6">
        <v>5300</v>
      </c>
      <c r="M43" s="58"/>
      <c r="N43" s="59" t="s">
        <v>98</v>
      </c>
      <c r="O43" s="55">
        <f>+'31130'!E40</f>
        <v>0</v>
      </c>
      <c r="P43" s="57">
        <f>+'31130'!F40</f>
        <v>0</v>
      </c>
      <c r="Q43" s="57">
        <f>+'31130'!G40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+'31130'!E137</f>
        <v>0</v>
      </c>
      <c r="I44" s="57">
        <f>+'31130'!F137</f>
        <v>0</v>
      </c>
      <c r="J44" s="57">
        <f>+'31130'!G137</f>
        <v>0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0</v>
      </c>
      <c r="Q44" s="38">
        <f>SUM(Q45:Q47)</f>
        <v>0</v>
      </c>
      <c r="T44" s="184" t="s">
        <v>114</v>
      </c>
      <c r="U44" s="184"/>
      <c r="V44" s="184"/>
      <c r="W44" s="184"/>
      <c r="X44" s="184"/>
      <c r="Y44" s="184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82">
        <f>+'31130'!E42</f>
        <v>0</v>
      </c>
      <c r="P45" s="183">
        <f>+'31130'!F42</f>
        <v>0</v>
      </c>
      <c r="Q45" s="57">
        <f>+'31130'!G43</f>
        <v>0</v>
      </c>
      <c r="T45" s="184"/>
      <c r="U45" s="184"/>
      <c r="V45" s="184"/>
      <c r="W45" s="184"/>
      <c r="X45" s="184"/>
      <c r="Y45" s="184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82">
        <f>+'31130'!E43</f>
        <v>0</v>
      </c>
      <c r="P46" s="183">
        <f>+'31130'!F43</f>
        <v>0</v>
      </c>
      <c r="Q46" s="57">
        <f>+'31130'!G44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+'31130'!E140</f>
        <v>0</v>
      </c>
      <c r="I47" s="57">
        <f>+'31130'!F140</f>
        <v>0</v>
      </c>
      <c r="J47" s="57">
        <f>+'31130'!G140</f>
        <v>0</v>
      </c>
      <c r="K47" s="55"/>
      <c r="L47" s="6">
        <v>5400</v>
      </c>
      <c r="M47" s="58"/>
      <c r="N47" s="59" t="s">
        <v>103</v>
      </c>
      <c r="O47" s="182">
        <f>+'31130'!E44</f>
        <v>0</v>
      </c>
      <c r="P47" s="183">
        <f>+'31130'!F44</f>
        <v>0</v>
      </c>
      <c r="Q47" s="57">
        <f>+'31130'!G45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+'31130'!E141</f>
        <v>0</v>
      </c>
      <c r="I48" s="57">
        <f>+'31130'!F141</f>
        <v>0</v>
      </c>
      <c r="J48" s="57">
        <f>+'31130'!G141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82">
        <f>+'31130'!E46</f>
        <v>0</v>
      </c>
      <c r="P49" s="183">
        <f>+'31130'!F46</f>
        <v>0</v>
      </c>
      <c r="Q49" s="57">
        <f>+'31130'!G47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36">+I39+I34+I46</f>
        <v>0</v>
      </c>
      <c r="J50" s="75">
        <f t="shared" si="36"/>
        <v>0</v>
      </c>
      <c r="K50" s="78"/>
      <c r="L50" s="43">
        <v>5430</v>
      </c>
      <c r="M50" s="58"/>
      <c r="N50" s="59" t="s">
        <v>119</v>
      </c>
      <c r="O50" s="182">
        <f>+'31130'!E47</f>
        <v>0</v>
      </c>
      <c r="P50" s="183">
        <f>+'31130'!F47</f>
        <v>0</v>
      </c>
      <c r="Q50" s="57">
        <f>+'31130'!G48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82">
        <f>+'31130'!E48</f>
        <v>0</v>
      </c>
      <c r="P51" s="183">
        <f>+'31130'!F48</f>
        <v>0</v>
      </c>
      <c r="Q51" s="57">
        <f>+'31130'!G49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7">+I50+I30</f>
        <v>0</v>
      </c>
      <c r="J52" s="38">
        <f t="shared" si="37"/>
        <v>0</v>
      </c>
      <c r="K52" s="79"/>
      <c r="L52" s="43">
        <v>5450</v>
      </c>
      <c r="M52" s="58"/>
      <c r="N52" s="59" t="s">
        <v>123</v>
      </c>
      <c r="O52" s="182">
        <f>+'31130'!E49</f>
        <v>0</v>
      </c>
      <c r="P52" s="183">
        <f>+'31130'!F49</f>
        <v>0</v>
      </c>
      <c r="Q52" s="57">
        <f>+'31130'!G50</f>
        <v>0</v>
      </c>
      <c r="AA52" s="6">
        <v>3200</v>
      </c>
      <c r="AB52" s="47" t="s">
        <v>107</v>
      </c>
      <c r="AC52" s="48">
        <f t="shared" ref="AC52:AC57" si="38">IF(H39&gt;I39,H39-I39,0)</f>
        <v>0</v>
      </c>
      <c r="AD52" s="49">
        <f t="shared" ref="AD52:AD57" si="39">IF(I39&gt;H39,I39-H39,0)</f>
        <v>0</v>
      </c>
      <c r="AE52" s="48">
        <f t="shared" ref="AE52:AE57" si="40">IF(I39&gt;J39,I39-J39,0)</f>
        <v>0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82">
        <f>+'31130'!E50</f>
        <v>0</v>
      </c>
      <c r="P53" s="183">
        <f>+'31130'!F50</f>
        <v>0</v>
      </c>
      <c r="Q53" s="57">
        <f>+'31130'!G51</f>
        <v>0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0</v>
      </c>
      <c r="AE53" s="60">
        <f t="shared" si="40"/>
        <v>0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42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37">
        <f>SUM(O55:O60)</f>
        <v>0</v>
      </c>
      <c r="P54" s="38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0</v>
      </c>
      <c r="AD54" s="61">
        <f t="shared" si="39"/>
        <v>0</v>
      </c>
      <c r="AE54" s="60">
        <f t="shared" si="40"/>
        <v>0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82">
        <f>+'31130'!E52</f>
        <v>0</v>
      </c>
      <c r="P55" s="183">
        <f>+'31130'!F52</f>
        <v>0</v>
      </c>
      <c r="Q55" s="57">
        <f>+'31130'!G53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08" t="s">
        <v>114</v>
      </c>
      <c r="D56" s="208"/>
      <c r="E56" s="208"/>
      <c r="F56" s="208"/>
      <c r="G56" s="208"/>
      <c r="H56" s="208"/>
      <c r="I56" s="208"/>
      <c r="L56" s="43">
        <v>5530</v>
      </c>
      <c r="M56" s="58"/>
      <c r="N56" s="59" t="s">
        <v>131</v>
      </c>
      <c r="O56" s="182">
        <f>+'31130'!E53</f>
        <v>0</v>
      </c>
      <c r="P56" s="183">
        <f>+'31130'!F53</f>
        <v>0</v>
      </c>
      <c r="Q56" s="57">
        <f>+'31130'!G54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82">
        <f>+'31130'!E54</f>
        <v>0</v>
      </c>
      <c r="P57" s="183">
        <f>+'31130'!F54</f>
        <v>0</v>
      </c>
      <c r="Q57" s="57">
        <f>+'31130'!G55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82">
        <f>+'31130'!E55</f>
        <v>0</v>
      </c>
      <c r="P58" s="183">
        <f>+'31130'!F55</f>
        <v>0</v>
      </c>
      <c r="Q58" s="57">
        <f>+'31130'!G56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82">
        <f>+'31130'!E56</f>
        <v>0</v>
      </c>
      <c r="P59" s="183">
        <f>+'31130'!F56</f>
        <v>0</v>
      </c>
      <c r="Q59" s="57">
        <f>+'31130'!G57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82">
        <f>+'31130'!E57</f>
        <v>0</v>
      </c>
      <c r="P60" s="183">
        <f>+'31130'!F57</f>
        <v>0</v>
      </c>
      <c r="Q60" s="57">
        <f>+'31130'!G58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55">
        <f>+'31130'!E60</f>
        <v>0</v>
      </c>
      <c r="P62" s="57">
        <f>+'31130'!F60</f>
        <v>0</v>
      </c>
      <c r="Q62" s="57">
        <f>+'31130'!G60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184" t="s">
        <v>114</v>
      </c>
      <c r="AC63" s="184"/>
      <c r="AD63" s="184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0</v>
      </c>
      <c r="P64" s="75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37">
        <f>+O27-O64</f>
        <v>0</v>
      </c>
      <c r="P66" s="38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 t="shared" ref="P69:Q69" si="43">+I40-P66</f>
        <v>0</v>
      </c>
      <c r="Q69" s="175">
        <f t="shared" si="43"/>
        <v>0</v>
      </c>
    </row>
    <row r="70" spans="12:39" x14ac:dyDescent="0.25">
      <c r="AI70" s="184" t="s">
        <v>114</v>
      </c>
      <c r="AJ70" s="184"/>
      <c r="AK70" s="184"/>
      <c r="AL70" s="184"/>
      <c r="AM70" s="184"/>
    </row>
    <row r="71" spans="12:39" x14ac:dyDescent="0.25">
      <c r="M71" s="184" t="s">
        <v>114</v>
      </c>
      <c r="N71" s="184"/>
      <c r="O71" s="184"/>
      <c r="P71" s="184"/>
      <c r="Q71" s="56"/>
      <c r="R71" s="56"/>
      <c r="AI71" s="184"/>
      <c r="AJ71" s="184"/>
      <c r="AK71" s="184"/>
      <c r="AL71" s="184"/>
      <c r="AM71" s="184"/>
    </row>
    <row r="72" spans="12:39" x14ac:dyDescent="0.25">
      <c r="M72" s="184"/>
      <c r="N72" s="184"/>
      <c r="O72" s="184"/>
      <c r="P72" s="184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="70" zoomScaleNormal="70" workbookViewId="0">
      <pane xSplit="7" ySplit="3" topLeftCell="H33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2" customWidth="1"/>
    <col min="2" max="2" width="3.85546875" style="124" bestFit="1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12" t="s">
        <v>164</v>
      </c>
      <c r="C1" s="213"/>
      <c r="D1" s="213"/>
      <c r="E1" s="213"/>
      <c r="F1" s="213"/>
      <c r="G1" s="214"/>
    </row>
    <row r="2" spans="2:47" ht="14.45" customHeight="1" x14ac:dyDescent="0.25">
      <c r="B2" s="215" t="s">
        <v>148</v>
      </c>
      <c r="C2" s="216"/>
      <c r="D2" s="216"/>
      <c r="E2" s="216"/>
      <c r="F2" s="216"/>
      <c r="G2" s="217"/>
    </row>
    <row r="3" spans="2:47" ht="14.45" customHeight="1" x14ac:dyDescent="0.25">
      <c r="B3" s="195" t="s">
        <v>147</v>
      </c>
      <c r="C3" s="196"/>
      <c r="D3" s="196"/>
      <c r="E3" s="196"/>
      <c r="F3" s="196"/>
      <c r="G3" s="197"/>
      <c r="I3" s="209" t="s">
        <v>151</v>
      </c>
      <c r="J3" s="210"/>
      <c r="K3" s="211"/>
      <c r="M3" s="209" t="s">
        <v>152</v>
      </c>
      <c r="N3" s="210"/>
      <c r="O3" s="211"/>
      <c r="Q3" s="209" t="s">
        <v>153</v>
      </c>
      <c r="R3" s="210"/>
      <c r="S3" s="211"/>
      <c r="U3" s="209" t="s">
        <v>154</v>
      </c>
      <c r="V3" s="210"/>
      <c r="W3" s="211"/>
      <c r="Y3" s="209" t="s">
        <v>155</v>
      </c>
      <c r="Z3" s="210"/>
      <c r="AA3" s="211"/>
      <c r="AC3" s="209" t="s">
        <v>156</v>
      </c>
      <c r="AD3" s="210"/>
      <c r="AE3" s="211"/>
      <c r="AG3" s="209" t="s">
        <v>157</v>
      </c>
      <c r="AH3" s="210"/>
      <c r="AI3" s="211"/>
      <c r="AK3" s="209" t="s">
        <v>158</v>
      </c>
      <c r="AL3" s="210"/>
      <c r="AM3" s="211"/>
      <c r="AO3" s="209" t="s">
        <v>159</v>
      </c>
      <c r="AP3" s="210"/>
      <c r="AQ3" s="211"/>
      <c r="AS3" s="209" t="s">
        <v>160</v>
      </c>
      <c r="AT3" s="210"/>
      <c r="AU3" s="211"/>
    </row>
    <row r="4" spans="2:47" x14ac:dyDescent="0.25">
      <c r="B4" s="125"/>
      <c r="C4" s="10"/>
      <c r="D4" s="11"/>
      <c r="E4" s="144">
        <v>2022</v>
      </c>
      <c r="F4" s="7">
        <v>2021</v>
      </c>
      <c r="G4" s="7">
        <v>2020</v>
      </c>
      <c r="I4" s="144">
        <v>2022</v>
      </c>
      <c r="J4" s="7">
        <v>2021</v>
      </c>
      <c r="K4" s="7">
        <v>2020</v>
      </c>
      <c r="M4" s="144">
        <v>2022</v>
      </c>
      <c r="N4" s="7">
        <v>2021</v>
      </c>
      <c r="O4" s="7">
        <v>2020</v>
      </c>
      <c r="Q4" s="144">
        <v>2022</v>
      </c>
      <c r="R4" s="7">
        <v>2021</v>
      </c>
      <c r="S4" s="7">
        <v>2020</v>
      </c>
      <c r="U4" s="144">
        <v>2022</v>
      </c>
      <c r="V4" s="7">
        <v>2021</v>
      </c>
      <c r="W4" s="7">
        <v>2020</v>
      </c>
      <c r="Y4" s="144">
        <v>2022</v>
      </c>
      <c r="Z4" s="7">
        <v>2021</v>
      </c>
      <c r="AA4" s="7">
        <v>2020</v>
      </c>
      <c r="AC4" s="144">
        <v>2022</v>
      </c>
      <c r="AD4" s="7">
        <v>2021</v>
      </c>
      <c r="AE4" s="7">
        <v>2020</v>
      </c>
      <c r="AG4" s="144">
        <v>2022</v>
      </c>
      <c r="AH4" s="7">
        <v>2021</v>
      </c>
      <c r="AI4" s="7">
        <v>2020</v>
      </c>
      <c r="AK4" s="144">
        <v>2022</v>
      </c>
      <c r="AL4" s="7">
        <v>2021</v>
      </c>
      <c r="AM4" s="7">
        <v>2020</v>
      </c>
      <c r="AO4" s="144">
        <v>2022</v>
      </c>
      <c r="AP4" s="7">
        <v>2021</v>
      </c>
      <c r="AQ4" s="7">
        <v>2020</v>
      </c>
      <c r="AS4" s="144">
        <v>2022</v>
      </c>
      <c r="AT4" s="7">
        <v>2021</v>
      </c>
      <c r="AU4" s="7">
        <v>2020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12" t="str">
        <f>+B1</f>
        <v>3.1.1.3.0 Instituciones Públicas de Seguridad Social</v>
      </c>
      <c r="C67" s="213"/>
      <c r="D67" s="213"/>
      <c r="E67" s="213"/>
      <c r="F67" s="213"/>
      <c r="G67" s="214"/>
    </row>
    <row r="68" spans="2:47" x14ac:dyDescent="0.25">
      <c r="B68" s="215" t="s">
        <v>149</v>
      </c>
      <c r="C68" s="216"/>
      <c r="D68" s="216"/>
      <c r="E68" s="216"/>
      <c r="F68" s="216"/>
      <c r="G68" s="217"/>
    </row>
    <row r="69" spans="2:47" x14ac:dyDescent="0.25">
      <c r="B69" s="195" t="s">
        <v>150</v>
      </c>
      <c r="C69" s="216"/>
      <c r="D69" s="216"/>
      <c r="E69" s="216"/>
      <c r="F69" s="216"/>
      <c r="G69" s="197"/>
      <c r="I69" s="209" t="str">
        <f t="shared" ref="I69" si="70">+I3</f>
        <v>Descentralizado 1</v>
      </c>
      <c r="J69" s="210"/>
      <c r="K69" s="211"/>
      <c r="M69" s="209" t="str">
        <f t="shared" ref="M69" si="71">+M3</f>
        <v>Descentralizado 2</v>
      </c>
      <c r="N69" s="210"/>
      <c r="O69" s="211"/>
      <c r="Q69" s="209" t="str">
        <f t="shared" ref="Q69" si="72">+Q3</f>
        <v>Descentralizado 3</v>
      </c>
      <c r="R69" s="210"/>
      <c r="S69" s="211"/>
      <c r="U69" s="209" t="str">
        <f t="shared" ref="U69" si="73">+U3</f>
        <v>Descentralizado 4</v>
      </c>
      <c r="V69" s="210"/>
      <c r="W69" s="211"/>
      <c r="Y69" s="209" t="str">
        <f t="shared" ref="Y69" si="74">+Y3</f>
        <v>Descentralizado 5</v>
      </c>
      <c r="Z69" s="210"/>
      <c r="AA69" s="211"/>
      <c r="AC69" s="209" t="str">
        <f>+AC3</f>
        <v>Descentralizado 6</v>
      </c>
      <c r="AD69" s="210"/>
      <c r="AE69" s="211"/>
      <c r="AG69" s="209" t="str">
        <f>+AG3</f>
        <v>Descentralizado 7</v>
      </c>
      <c r="AH69" s="210"/>
      <c r="AI69" s="211"/>
      <c r="AK69" s="209" t="str">
        <f>+AK3</f>
        <v>Descentralizado 8</v>
      </c>
      <c r="AL69" s="210"/>
      <c r="AM69" s="211"/>
      <c r="AO69" s="209" t="str">
        <f>+AO3</f>
        <v>Descentralizado 9</v>
      </c>
      <c r="AP69" s="210"/>
      <c r="AQ69" s="211"/>
      <c r="AS69" s="209" t="str">
        <f>+AS3</f>
        <v>Descentralizado 10</v>
      </c>
      <c r="AT69" s="210"/>
      <c r="AU69" s="211"/>
    </row>
    <row r="70" spans="2:47" x14ac:dyDescent="0.25">
      <c r="B70" s="125"/>
      <c r="C70" s="10"/>
      <c r="D70" s="11"/>
      <c r="E70" s="144">
        <v>2022</v>
      </c>
      <c r="F70" s="7">
        <v>2021</v>
      </c>
      <c r="G70" s="7">
        <v>2020</v>
      </c>
      <c r="I70" s="144">
        <v>2022</v>
      </c>
      <c r="J70" s="7">
        <v>2021</v>
      </c>
      <c r="K70" s="7">
        <v>2020</v>
      </c>
      <c r="M70" s="144">
        <v>2022</v>
      </c>
      <c r="N70" s="7">
        <v>2021</v>
      </c>
      <c r="O70" s="7">
        <v>2020</v>
      </c>
      <c r="Q70" s="144">
        <v>2022</v>
      </c>
      <c r="R70" s="7">
        <v>2021</v>
      </c>
      <c r="S70" s="7">
        <v>2020</v>
      </c>
      <c r="U70" s="144">
        <v>2022</v>
      </c>
      <c r="V70" s="7">
        <v>2021</v>
      </c>
      <c r="W70" s="7">
        <v>2020</v>
      </c>
      <c r="Y70" s="144">
        <v>2022</v>
      </c>
      <c r="Z70" s="7">
        <v>2021</v>
      </c>
      <c r="AA70" s="7">
        <v>2020</v>
      </c>
      <c r="AC70" s="144">
        <v>2022</v>
      </c>
      <c r="AD70" s="7">
        <v>2021</v>
      </c>
      <c r="AE70" s="7">
        <v>2020</v>
      </c>
      <c r="AG70" s="144">
        <v>2022</v>
      </c>
      <c r="AH70" s="7">
        <v>2021</v>
      </c>
      <c r="AI70" s="7">
        <v>2020</v>
      </c>
      <c r="AK70" s="144">
        <v>2022</v>
      </c>
      <c r="AL70" s="7">
        <v>2021</v>
      </c>
      <c r="AM70" s="7">
        <v>2020</v>
      </c>
      <c r="AO70" s="144">
        <v>2022</v>
      </c>
      <c r="AP70" s="7">
        <v>2021</v>
      </c>
      <c r="AQ70" s="7">
        <v>2020</v>
      </c>
      <c r="AS70" s="144">
        <v>2022</v>
      </c>
      <c r="AT70" s="7">
        <v>2021</v>
      </c>
      <c r="AU70" s="7">
        <v>2020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opLeftCell="E1" zoomScale="70" zoomScaleNormal="70" workbookViewId="0"/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5.5703125" style="16" hidden="1" customWidth="1"/>
    <col min="7" max="7" width="50.85546875" style="22" customWidth="1"/>
    <col min="8" max="9" width="15.85546875" style="22" customWidth="1"/>
    <col min="10" max="10" width="16" style="22" hidden="1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17.140625" style="22" hidden="1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5.140625" style="22" hidden="1" customWidth="1"/>
    <col min="32" max="32" width="15.42578125" style="22" hidden="1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85" t="str">
        <f>+'31200'!B1</f>
        <v>3.1.2.0.0  Entidades Paramunicipales Empresariales No Financieras Con Participacion Estatal Mayoritaria</v>
      </c>
      <c r="D2" s="186"/>
      <c r="E2" s="186"/>
      <c r="F2" s="186"/>
      <c r="G2" s="186"/>
      <c r="H2" s="186"/>
      <c r="I2" s="186"/>
      <c r="J2" s="159"/>
      <c r="K2" s="2"/>
      <c r="L2" s="1"/>
      <c r="M2" s="185" t="str">
        <f>+C2</f>
        <v>3.1.2.0.0  Entidades Paramunicipales Empresariales No Financieras Con Participacion Estatal Mayoritaria</v>
      </c>
      <c r="N2" s="186"/>
      <c r="O2" s="186"/>
      <c r="P2" s="200"/>
      <c r="Q2" s="165"/>
      <c r="R2" s="2"/>
      <c r="S2" s="1"/>
      <c r="T2" s="189" t="str">
        <f>+C2</f>
        <v>3.1.2.0.0  Entidades Paramunicipales Empresariales No Financieras Con Participacion Estatal Mayoritaria</v>
      </c>
      <c r="U2" s="190"/>
      <c r="V2" s="190"/>
      <c r="W2" s="190"/>
      <c r="X2" s="190"/>
      <c r="Y2" s="191"/>
      <c r="Z2" s="2"/>
      <c r="AA2" s="1"/>
      <c r="AB2" s="185" t="str">
        <f>+C2</f>
        <v>3.1.2.0.0  Entidades Paramunicipales Empresariales No Financieras Con Participacion Estatal Mayoritaria</v>
      </c>
      <c r="AC2" s="186"/>
      <c r="AD2" s="186"/>
      <c r="AE2" s="162"/>
      <c r="AF2" s="168"/>
      <c r="AG2" s="2"/>
      <c r="AH2" s="1"/>
      <c r="AI2" s="185" t="str">
        <f>+C2</f>
        <v>3.1.2.0.0  Entidades Paramunicipales Empresariales No Financieras Con Participacion Estatal Mayoritaria</v>
      </c>
      <c r="AJ2" s="186"/>
      <c r="AK2" s="186"/>
      <c r="AL2" s="186"/>
      <c r="AM2" s="200"/>
    </row>
    <row r="3" spans="1:39" x14ac:dyDescent="0.25">
      <c r="A3" s="1"/>
      <c r="B3" s="1"/>
      <c r="C3" s="187" t="str">
        <f>+'31200'!B68</f>
        <v>Estado de Situación Financiera</v>
      </c>
      <c r="D3" s="188"/>
      <c r="E3" s="188"/>
      <c r="F3" s="188"/>
      <c r="G3" s="188"/>
      <c r="H3" s="188"/>
      <c r="I3" s="188"/>
      <c r="J3" s="160"/>
      <c r="K3" s="2"/>
      <c r="L3" s="1"/>
      <c r="M3" s="187" t="str">
        <f>+'31200'!B2</f>
        <v>Estado de Actividades</v>
      </c>
      <c r="N3" s="188"/>
      <c r="O3" s="188"/>
      <c r="P3" s="201"/>
      <c r="Q3" s="166"/>
      <c r="R3" s="2"/>
      <c r="S3" s="1"/>
      <c r="T3" s="202" t="s">
        <v>161</v>
      </c>
      <c r="U3" s="203"/>
      <c r="V3" s="203"/>
      <c r="W3" s="203"/>
      <c r="X3" s="203"/>
      <c r="Y3" s="204"/>
      <c r="Z3" s="2"/>
      <c r="AA3" s="1"/>
      <c r="AB3" s="187" t="s">
        <v>162</v>
      </c>
      <c r="AC3" s="188"/>
      <c r="AD3" s="188"/>
      <c r="AE3" s="163"/>
      <c r="AF3" s="169"/>
      <c r="AG3" s="2"/>
      <c r="AH3" s="1"/>
      <c r="AI3" s="187" t="s">
        <v>163</v>
      </c>
      <c r="AJ3" s="188"/>
      <c r="AK3" s="188"/>
      <c r="AL3" s="188"/>
      <c r="AM3" s="201"/>
    </row>
    <row r="4" spans="1:39" x14ac:dyDescent="0.25">
      <c r="A4" s="1"/>
      <c r="B4" s="1"/>
      <c r="C4" s="187" t="str">
        <f>+'31200'!B69</f>
        <v>Al 31 de Diciembre de 2019</v>
      </c>
      <c r="D4" s="188"/>
      <c r="E4" s="188"/>
      <c r="F4" s="188"/>
      <c r="G4" s="188"/>
      <c r="H4" s="188"/>
      <c r="I4" s="188"/>
      <c r="J4" s="160"/>
      <c r="K4" s="2"/>
      <c r="L4" s="1"/>
      <c r="M4" s="187" t="str">
        <f>+'31200'!B3</f>
        <v>Del 01 de Enero al 31 de Diciembre de 2019</v>
      </c>
      <c r="N4" s="188"/>
      <c r="O4" s="188"/>
      <c r="P4" s="201"/>
      <c r="Q4" s="166"/>
      <c r="R4" s="2"/>
      <c r="S4" s="1"/>
      <c r="T4" s="205" t="str">
        <f>+M4</f>
        <v>Del 01 de Enero al 31 de Diciembre de 2019</v>
      </c>
      <c r="U4" s="206"/>
      <c r="V4" s="206"/>
      <c r="W4" s="206"/>
      <c r="X4" s="206"/>
      <c r="Y4" s="207"/>
      <c r="Z4" s="2"/>
      <c r="AA4" s="4"/>
      <c r="AB4" s="187" t="str">
        <f>+M4</f>
        <v>Del 01 de Enero al 31 de Diciembre de 2019</v>
      </c>
      <c r="AC4" s="188"/>
      <c r="AD4" s="188"/>
      <c r="AE4" s="163"/>
      <c r="AF4" s="169"/>
      <c r="AG4" s="2"/>
      <c r="AH4" s="1"/>
      <c r="AI4" s="187" t="str">
        <f>+T4</f>
        <v>Del 01 de Enero al 31 de Diciembre de 2019</v>
      </c>
      <c r="AJ4" s="188"/>
      <c r="AK4" s="188"/>
      <c r="AL4" s="188"/>
      <c r="AM4" s="201"/>
    </row>
    <row r="5" spans="1:39" ht="30.6" customHeight="1" x14ac:dyDescent="0.25">
      <c r="A5" s="4"/>
      <c r="B5" s="4"/>
      <c r="C5" s="192"/>
      <c r="D5" s="193"/>
      <c r="E5" s="193"/>
      <c r="F5" s="193"/>
      <c r="G5" s="193"/>
      <c r="H5" s="193"/>
      <c r="I5" s="193"/>
      <c r="J5" s="161"/>
      <c r="K5" s="5"/>
      <c r="L5" s="4"/>
      <c r="M5" s="192"/>
      <c r="N5" s="193"/>
      <c r="O5" s="193"/>
      <c r="P5" s="194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192"/>
      <c r="AC5" s="193"/>
      <c r="AD5" s="193"/>
      <c r="AE5" s="164"/>
      <c r="AF5" s="170"/>
      <c r="AG5" s="5"/>
      <c r="AH5" s="4"/>
      <c r="AI5" s="195"/>
      <c r="AJ5" s="196"/>
      <c r="AK5" s="196"/>
      <c r="AL5" s="196"/>
      <c r="AM5" s="197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2022</v>
      </c>
      <c r="E6" s="8">
        <v>2021</v>
      </c>
      <c r="F6" s="8">
        <v>2017</v>
      </c>
      <c r="G6" s="17" t="s">
        <v>7</v>
      </c>
      <c r="H6" s="8">
        <v>2022</v>
      </c>
      <c r="I6" s="7">
        <v>2021</v>
      </c>
      <c r="J6" s="134">
        <v>2017</v>
      </c>
      <c r="K6" s="8"/>
      <c r="L6" s="9"/>
      <c r="M6" s="10"/>
      <c r="N6" s="11"/>
      <c r="O6" s="8">
        <v>2022</v>
      </c>
      <c r="P6" s="7">
        <v>2021</v>
      </c>
      <c r="Q6" s="7">
        <v>2017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198" t="s">
        <v>0</v>
      </c>
      <c r="AJ6" s="199"/>
      <c r="AK6" s="199"/>
      <c r="AL6" s="8">
        <v>2022</v>
      </c>
      <c r="AM6" s="7">
        <v>2021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190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0</v>
      </c>
      <c r="P8" s="38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+'31200'!E74</f>
        <v>0</v>
      </c>
      <c r="E9" s="55">
        <f>+'31200'!F74</f>
        <v>0</v>
      </c>
      <c r="F9" s="55">
        <f>+'31200'!G74</f>
        <v>0</v>
      </c>
      <c r="G9" s="56" t="s">
        <v>17</v>
      </c>
      <c r="H9" s="55">
        <f>+'31200'!E102</f>
        <v>0</v>
      </c>
      <c r="I9" s="57">
        <f>+'31200'!F102</f>
        <v>0</v>
      </c>
      <c r="J9" s="57">
        <f>+'31200'!G102</f>
        <v>0</v>
      </c>
      <c r="K9" s="55"/>
      <c r="L9" s="43">
        <v>4110</v>
      </c>
      <c r="M9" s="58"/>
      <c r="N9" s="59" t="s">
        <v>18</v>
      </c>
      <c r="O9" s="55">
        <f>+'31200'!E7</f>
        <v>0</v>
      </c>
      <c r="P9" s="57">
        <f>+'31200'!F7</f>
        <v>0</v>
      </c>
      <c r="Q9" s="57">
        <f>+'31200'!G7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+'31200'!E75</f>
        <v>0</v>
      </c>
      <c r="E10" s="55">
        <f>+'31200'!F75</f>
        <v>0</v>
      </c>
      <c r="F10" s="55">
        <f>+'31200'!G75</f>
        <v>0</v>
      </c>
      <c r="G10" s="56" t="s">
        <v>21</v>
      </c>
      <c r="H10" s="55">
        <f>+'31200'!E103</f>
        <v>0</v>
      </c>
      <c r="I10" s="57">
        <f>+'31200'!F103</f>
        <v>0</v>
      </c>
      <c r="J10" s="57">
        <f>+'31200'!G103</f>
        <v>0</v>
      </c>
      <c r="K10" s="55"/>
      <c r="L10" s="43">
        <v>4120</v>
      </c>
      <c r="M10" s="58"/>
      <c r="N10" s="59" t="s">
        <v>22</v>
      </c>
      <c r="O10" s="55">
        <f>+'31200'!E8</f>
        <v>0</v>
      </c>
      <c r="P10" s="57">
        <f>+'31200'!F8</f>
        <v>0</v>
      </c>
      <c r="Q10" s="57">
        <f>+'31200'!G8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+'31200'!E76</f>
        <v>0</v>
      </c>
      <c r="E11" s="55">
        <f>+'31200'!F76</f>
        <v>0</v>
      </c>
      <c r="F11" s="55">
        <f>+'31200'!G76</f>
        <v>0</v>
      </c>
      <c r="G11" s="56" t="s">
        <v>25</v>
      </c>
      <c r="H11" s="55">
        <f>+'31200'!E104</f>
        <v>0</v>
      </c>
      <c r="I11" s="57">
        <f>+'31200'!F104</f>
        <v>0</v>
      </c>
      <c r="J11" s="57">
        <f>+'31200'!G104</f>
        <v>0</v>
      </c>
      <c r="K11" s="55"/>
      <c r="L11" s="43">
        <v>4130</v>
      </c>
      <c r="M11" s="58"/>
      <c r="N11" s="59" t="s">
        <v>26</v>
      </c>
      <c r="O11" s="55">
        <f>+'31200'!E9</f>
        <v>0</v>
      </c>
      <c r="P11" s="57">
        <f>+'31200'!F9</f>
        <v>0</v>
      </c>
      <c r="Q11" s="57">
        <f>+'31200'!G9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+'31200'!E77</f>
        <v>0</v>
      </c>
      <c r="E12" s="55">
        <f>+'31200'!F77</f>
        <v>0</v>
      </c>
      <c r="F12" s="55">
        <f>+'31200'!G77</f>
        <v>0</v>
      </c>
      <c r="G12" s="56" t="s">
        <v>28</v>
      </c>
      <c r="H12" s="55">
        <f>+'31200'!E105</f>
        <v>0</v>
      </c>
      <c r="I12" s="57">
        <f>+'31200'!F105</f>
        <v>0</v>
      </c>
      <c r="J12" s="57">
        <f>+'31200'!G105</f>
        <v>0</v>
      </c>
      <c r="K12" s="55"/>
      <c r="L12" s="43">
        <v>4140</v>
      </c>
      <c r="M12" s="58"/>
      <c r="N12" s="59" t="s">
        <v>29</v>
      </c>
      <c r="O12" s="55">
        <f>+'31200'!E10</f>
        <v>0</v>
      </c>
      <c r="P12" s="57">
        <f>+'31200'!F10</f>
        <v>0</v>
      </c>
      <c r="Q12" s="57">
        <f>+'31200'!G10</f>
        <v>0</v>
      </c>
      <c r="R12" s="2"/>
      <c r="S12" s="24">
        <v>900002</v>
      </c>
      <c r="T12" s="25" t="s">
        <v>191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7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+'31200'!E78</f>
        <v>0</v>
      </c>
      <c r="E13" s="55">
        <f>+'31200'!F78</f>
        <v>0</v>
      </c>
      <c r="F13" s="55">
        <f>+'31200'!G78</f>
        <v>0</v>
      </c>
      <c r="G13" s="56" t="s">
        <v>32</v>
      </c>
      <c r="H13" s="55">
        <f>+'31200'!E106</f>
        <v>0</v>
      </c>
      <c r="I13" s="57">
        <f>+'31200'!F106</f>
        <v>0</v>
      </c>
      <c r="J13" s="57">
        <f>+'31200'!G106</f>
        <v>0</v>
      </c>
      <c r="K13" s="55"/>
      <c r="L13" s="43">
        <v>4150</v>
      </c>
      <c r="M13" s="58"/>
      <c r="N13" s="59" t="s">
        <v>33</v>
      </c>
      <c r="O13" s="55">
        <f>+'31200'!E11</f>
        <v>0</v>
      </c>
      <c r="P13" s="57">
        <f>+'31200'!F11</f>
        <v>0</v>
      </c>
      <c r="Q13" s="57">
        <f>+'31200'!G11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7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+'31200'!E79</f>
        <v>0</v>
      </c>
      <c r="E14" s="55">
        <f>+'31200'!F79</f>
        <v>0</v>
      </c>
      <c r="F14" s="55">
        <f>+'31200'!G79</f>
        <v>0</v>
      </c>
      <c r="G14" s="56" t="s">
        <v>36</v>
      </c>
      <c r="H14" s="55">
        <f>+'31200'!E107</f>
        <v>0</v>
      </c>
      <c r="I14" s="57">
        <f>+'31200'!F107</f>
        <v>0</v>
      </c>
      <c r="J14" s="57">
        <f>+'31200'!G107</f>
        <v>0</v>
      </c>
      <c r="K14" s="55"/>
      <c r="L14" s="43">
        <v>4160</v>
      </c>
      <c r="M14" s="58"/>
      <c r="N14" s="59" t="s">
        <v>37</v>
      </c>
      <c r="O14" s="55">
        <f>+'31200'!E12</f>
        <v>0</v>
      </c>
      <c r="P14" s="57">
        <f>+'31200'!F12</f>
        <v>0</v>
      </c>
      <c r="Q14" s="57">
        <f>+'31200'!G12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7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+'31200'!E80</f>
        <v>0</v>
      </c>
      <c r="E15" s="55">
        <f>+'31200'!F80</f>
        <v>0</v>
      </c>
      <c r="F15" s="55">
        <f>+'31200'!G80</f>
        <v>0</v>
      </c>
      <c r="G15" s="56" t="s">
        <v>40</v>
      </c>
      <c r="H15" s="55">
        <f>+'31200'!E108</f>
        <v>0</v>
      </c>
      <c r="I15" s="57">
        <f>+'31200'!F108</f>
        <v>0</v>
      </c>
      <c r="J15" s="57">
        <f>+'31200'!G108</f>
        <v>0</v>
      </c>
      <c r="K15" s="55"/>
      <c r="L15" s="43">
        <v>4170</v>
      </c>
      <c r="M15" s="58"/>
      <c r="N15" s="59" t="s">
        <v>41</v>
      </c>
      <c r="O15" s="55">
        <f>+'31200'!E13</f>
        <v>0</v>
      </c>
      <c r="P15" s="57">
        <f>+'31200'!F13</f>
        <v>0</v>
      </c>
      <c r="Q15" s="57">
        <f>+'31200'!G13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+'31200'!E109</f>
        <v>0</v>
      </c>
      <c r="I16" s="57">
        <f>+'31200'!F109</f>
        <v>0</v>
      </c>
      <c r="J16" s="57">
        <f>+'31200'!G109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0</v>
      </c>
      <c r="P17" s="38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82">
        <f>+'31200'!E15</f>
        <v>0</v>
      </c>
      <c r="P18" s="183">
        <f>+'31200'!F15</f>
        <v>0</v>
      </c>
      <c r="Q18" s="57">
        <f>+'31200'!G16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0</v>
      </c>
      <c r="AM18" s="63">
        <f t="shared" si="13"/>
        <v>0</v>
      </c>
    </row>
    <row r="19" spans="1:39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82">
        <f>+'31200'!E16</f>
        <v>0</v>
      </c>
      <c r="P19" s="183">
        <f>+'31200'!F16</f>
        <v>0</v>
      </c>
      <c r="Q19" s="57">
        <f>+'31200'!G17</f>
        <v>0</v>
      </c>
      <c r="S19" s="43"/>
      <c r="T19" s="25" t="s">
        <v>170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+'31200'!E85</f>
        <v>0</v>
      </c>
      <c r="E20" s="55">
        <f>+'31200'!F85</f>
        <v>0</v>
      </c>
      <c r="F20" s="55">
        <f>+'31200'!G85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0</v>
      </c>
      <c r="P20" s="38">
        <f t="shared" ref="P20" si="15">SUM(P21:P26)</f>
        <v>0</v>
      </c>
      <c r="Q20" s="38">
        <f t="shared" ref="Q20" si="16"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0</v>
      </c>
      <c r="AE20" s="60">
        <f t="shared" si="11"/>
        <v>0</v>
      </c>
      <c r="AF20" s="61">
        <f t="shared" si="12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+'31200'!E86</f>
        <v>0</v>
      </c>
      <c r="E21" s="55">
        <f>+'31200'!F86</f>
        <v>0</v>
      </c>
      <c r="F21" s="55">
        <f>+'31200'!G86</f>
        <v>0</v>
      </c>
      <c r="G21" s="56" t="s">
        <v>62</v>
      </c>
      <c r="H21" s="55">
        <f>+'31200'!E114</f>
        <v>0</v>
      </c>
      <c r="I21" s="57">
        <f>+'31200'!F114</f>
        <v>0</v>
      </c>
      <c r="J21" s="57">
        <f>+'31200'!G114</f>
        <v>0</v>
      </c>
      <c r="K21" s="55"/>
      <c r="L21" s="43">
        <v>4320</v>
      </c>
      <c r="M21" s="58"/>
      <c r="N21" s="59" t="s">
        <v>59</v>
      </c>
      <c r="O21" s="182">
        <f>+'31200'!E18</f>
        <v>0</v>
      </c>
      <c r="P21" s="183">
        <f>+'31200'!F18</f>
        <v>0</v>
      </c>
      <c r="Q21" s="57">
        <f>+'31200'!G19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0</v>
      </c>
      <c r="AM21" s="63">
        <f>+P31</f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+'31200'!E87</f>
        <v>0</v>
      </c>
      <c r="E22" s="55">
        <f>+'31200'!F87</f>
        <v>0</v>
      </c>
      <c r="F22" s="55">
        <f>+'31200'!G87</f>
        <v>0</v>
      </c>
      <c r="G22" s="56" t="s">
        <v>67</v>
      </c>
      <c r="H22" s="55">
        <f>+'31200'!E115</f>
        <v>0</v>
      </c>
      <c r="I22" s="57">
        <f>+'31200'!F115</f>
        <v>0</v>
      </c>
      <c r="J22" s="57">
        <f>+'31200'!G115</f>
        <v>0</v>
      </c>
      <c r="K22" s="55"/>
      <c r="L22" s="43">
        <v>4330</v>
      </c>
      <c r="M22" s="58"/>
      <c r="N22" s="59" t="s">
        <v>63</v>
      </c>
      <c r="O22" s="182">
        <f>+'31200'!E19</f>
        <v>0</v>
      </c>
      <c r="P22" s="183">
        <f>+'31200'!F19</f>
        <v>0</v>
      </c>
      <c r="Q22" s="57">
        <f>+'31200'!G20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0</v>
      </c>
      <c r="AD22" s="61">
        <f t="shared" si="10"/>
        <v>0</v>
      </c>
      <c r="AE22" s="60">
        <f t="shared" si="11"/>
        <v>0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0</v>
      </c>
      <c r="AM22" s="63">
        <f>+P32</f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+'31200'!E88</f>
        <v>0</v>
      </c>
      <c r="E23" s="55">
        <f>+'31200'!F88</f>
        <v>0</v>
      </c>
      <c r="F23" s="55">
        <f>+'31200'!G88</f>
        <v>0</v>
      </c>
      <c r="G23" s="56" t="s">
        <v>71</v>
      </c>
      <c r="H23" s="55">
        <f>+'31200'!E116</f>
        <v>0</v>
      </c>
      <c r="I23" s="57">
        <f>+'31200'!F116</f>
        <v>0</v>
      </c>
      <c r="J23" s="57">
        <f>+'31200'!G116</f>
        <v>0</v>
      </c>
      <c r="K23" s="55"/>
      <c r="L23" s="43">
        <v>4340</v>
      </c>
      <c r="M23" s="58"/>
      <c r="N23" s="59" t="s">
        <v>68</v>
      </c>
      <c r="O23" s="182">
        <f>+'31200'!E20</f>
        <v>0</v>
      </c>
      <c r="P23" s="183">
        <f>+'31200'!F20</f>
        <v>0</v>
      </c>
      <c r="Q23" s="57">
        <f>+'31200'!G21</f>
        <v>0</v>
      </c>
      <c r="S23" s="24"/>
      <c r="T23" s="25" t="s">
        <v>192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0</v>
      </c>
      <c r="AM23" s="63">
        <f t="shared" si="17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+'31200'!E89</f>
        <v>0</v>
      </c>
      <c r="E24" s="55">
        <f>+'31200'!F89</f>
        <v>0</v>
      </c>
      <c r="F24" s="55">
        <f>+'31200'!G89</f>
        <v>0</v>
      </c>
      <c r="G24" s="56" t="s">
        <v>75</v>
      </c>
      <c r="H24" s="55">
        <f>+'31200'!E117</f>
        <v>0</v>
      </c>
      <c r="I24" s="57">
        <f>+'31200'!F117</f>
        <v>0</v>
      </c>
      <c r="J24" s="57">
        <f>+'31200'!G117</f>
        <v>0</v>
      </c>
      <c r="K24" s="55"/>
      <c r="L24" s="43">
        <v>4390</v>
      </c>
      <c r="M24" s="58"/>
      <c r="N24" s="59" t="s">
        <v>72</v>
      </c>
      <c r="O24" s="182">
        <f>+'31200'!E21</f>
        <v>0</v>
      </c>
      <c r="P24" s="183">
        <f>+'31200'!F21</f>
        <v>0</v>
      </c>
      <c r="Q24" s="57">
        <f>+'31200'!G22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+'31200'!E90</f>
        <v>0</v>
      </c>
      <c r="E25" s="55">
        <f>+'31200'!F90</f>
        <v>0</v>
      </c>
      <c r="F25" s="55">
        <f>+'31200'!G90</f>
        <v>0</v>
      </c>
      <c r="G25" s="59" t="s">
        <v>79</v>
      </c>
      <c r="H25" s="55">
        <f>+'31200'!E118</f>
        <v>0</v>
      </c>
      <c r="I25" s="57">
        <f>+'31200'!F118</f>
        <v>0</v>
      </c>
      <c r="J25" s="57">
        <f>+'31200'!G118</f>
        <v>0</v>
      </c>
      <c r="K25" s="55"/>
      <c r="L25" s="43"/>
      <c r="M25" s="58"/>
      <c r="N25" s="59" t="s">
        <v>76</v>
      </c>
      <c r="O25" s="182">
        <f>+'31200'!E22</f>
        <v>0</v>
      </c>
      <c r="P25" s="183">
        <f>+'31200'!F22</f>
        <v>0</v>
      </c>
      <c r="Q25" s="57">
        <f>+'31200'!G23</f>
        <v>0</v>
      </c>
      <c r="S25" s="24">
        <v>900004</v>
      </c>
      <c r="T25" s="25" t="s">
        <v>193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+'31200'!E91</f>
        <v>0</v>
      </c>
      <c r="E26" s="55">
        <f>+'31200'!F91</f>
        <v>0</v>
      </c>
      <c r="F26" s="55">
        <f>+'31200'!G91</f>
        <v>0</v>
      </c>
      <c r="G26" s="56" t="s">
        <v>82</v>
      </c>
      <c r="H26" s="55">
        <f>+'31200'!E119</f>
        <v>0</v>
      </c>
      <c r="I26" s="57">
        <f>+'31200'!F119</f>
        <v>0</v>
      </c>
      <c r="J26" s="57">
        <f>+'31200'!G119</f>
        <v>0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x14ac:dyDescent="0.25">
      <c r="A27" s="43">
        <v>1280</v>
      </c>
      <c r="B27" s="43"/>
      <c r="C27" s="54" t="s">
        <v>80</v>
      </c>
      <c r="D27" s="55">
        <f>+'31200'!E92</f>
        <v>0</v>
      </c>
      <c r="E27" s="55">
        <f>+'31200'!F92</f>
        <v>0</v>
      </c>
      <c r="F27" s="55">
        <f>+'31200'!G92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0</v>
      </c>
      <c r="P27" s="75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0</v>
      </c>
      <c r="AM27" s="63">
        <f t="shared" si="18"/>
        <v>0</v>
      </c>
    </row>
    <row r="28" spans="1:39" x14ac:dyDescent="0.25">
      <c r="A28" s="43">
        <v>1290</v>
      </c>
      <c r="B28" s="43"/>
      <c r="C28" s="54" t="s">
        <v>84</v>
      </c>
      <c r="D28" s="55">
        <f>+'31200'!E93</f>
        <v>0</v>
      </c>
      <c r="E28" s="55">
        <f>+'31200'!F93</f>
        <v>0</v>
      </c>
      <c r="F28" s="55">
        <f>+'31200'!G93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0</v>
      </c>
      <c r="AE29" s="60">
        <f t="shared" ref="AE29:AE36" si="23">IF(I9&gt;J9,I9-J9,0)</f>
        <v>0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37">
        <f>SUM(O31:O33)</f>
        <v>0</v>
      </c>
      <c r="P30" s="38">
        <f t="shared" ref="P30" si="25">SUM(P31:P33)</f>
        <v>0</v>
      </c>
      <c r="Q30" s="38">
        <f t="shared" ref="Q30" si="26">SUM(Q31:Q33)</f>
        <v>0</v>
      </c>
      <c r="S30" s="24">
        <v>900005</v>
      </c>
      <c r="T30" s="25" t="s">
        <v>194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7">SUM(U30:X30)</f>
        <v>0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+'31200'!E28</f>
        <v>0</v>
      </c>
      <c r="P31" s="57">
        <f>+'31200'!F28</f>
        <v>0</v>
      </c>
      <c r="Q31" s="57">
        <f>+'31200'!G28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7"/>
        <v>0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+'31200'!E29</f>
        <v>0</v>
      </c>
      <c r="P32" s="57">
        <f>+'31200'!F29</f>
        <v>0</v>
      </c>
      <c r="Q32" s="57">
        <f>+'31200'!G29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7"/>
        <v>0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+'31200'!E30</f>
        <v>0</v>
      </c>
      <c r="P33" s="57">
        <f>+'31200'!F30</f>
        <v>0</v>
      </c>
      <c r="Q33" s="57">
        <f>+'31200'!G30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37">
        <f>SUM(O35:O43)</f>
        <v>0</v>
      </c>
      <c r="P34" s="38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+'31200'!E128</f>
        <v>0</v>
      </c>
      <c r="I35" s="57">
        <f>+'31200'!F128</f>
        <v>0</v>
      </c>
      <c r="J35" s="57">
        <f>+'31200'!G128</f>
        <v>0</v>
      </c>
      <c r="K35" s="55"/>
      <c r="L35" s="43">
        <v>5220</v>
      </c>
      <c r="M35" s="58"/>
      <c r="N35" s="59" t="s">
        <v>78</v>
      </c>
      <c r="O35" s="55">
        <f>+'31200'!E32</f>
        <v>0</v>
      </c>
      <c r="P35" s="57">
        <f>+'31200'!F32</f>
        <v>0</v>
      </c>
      <c r="Q35" s="57">
        <f>+'31200'!G32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+'31200'!E129</f>
        <v>0</v>
      </c>
      <c r="I36" s="57">
        <f>+'31200'!F129</f>
        <v>0</v>
      </c>
      <c r="J36" s="57">
        <f>+'31200'!G129</f>
        <v>0</v>
      </c>
      <c r="K36" s="55"/>
      <c r="L36" s="43">
        <v>5230</v>
      </c>
      <c r="M36" s="58"/>
      <c r="N36" s="59" t="s">
        <v>102</v>
      </c>
      <c r="O36" s="55">
        <f>+'31200'!E33</f>
        <v>0</v>
      </c>
      <c r="P36" s="57">
        <f>+'31200'!F33</f>
        <v>0</v>
      </c>
      <c r="Q36" s="57">
        <f>+'31200'!G33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+'31200'!E130</f>
        <v>0</v>
      </c>
      <c r="I37" s="57">
        <f>+'31200'!F130</f>
        <v>0</v>
      </c>
      <c r="J37" s="57">
        <f>+'31200'!G130</f>
        <v>0</v>
      </c>
      <c r="K37" s="55"/>
      <c r="L37" s="43">
        <v>5240</v>
      </c>
      <c r="M37" s="58"/>
      <c r="N37" s="59" t="s">
        <v>104</v>
      </c>
      <c r="O37" s="55">
        <f>+'31200'!E34</f>
        <v>0</v>
      </c>
      <c r="P37" s="57">
        <f>+'31200'!F34</f>
        <v>0</v>
      </c>
      <c r="Q37" s="57">
        <f>+'31200'!G34</f>
        <v>0</v>
      </c>
      <c r="S37" s="43"/>
      <c r="T37" s="50" t="s">
        <v>171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+'31200'!E35</f>
        <v>0</v>
      </c>
      <c r="P38" s="57">
        <f>+'31200'!F35</f>
        <v>0</v>
      </c>
      <c r="Q38" s="57">
        <f>+'31200'!G35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55">
        <f>+'31200'!E36</f>
        <v>0</v>
      </c>
      <c r="P39" s="57">
        <f>+'31200'!F36</f>
        <v>0</v>
      </c>
      <c r="Q39" s="57">
        <f>+'31200'!G36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+'31200'!E133</f>
        <v>0</v>
      </c>
      <c r="I40" s="57">
        <f>+'31200'!F133</f>
        <v>0</v>
      </c>
      <c r="J40" s="57">
        <f>+'31200'!G133</f>
        <v>0</v>
      </c>
      <c r="K40" s="55"/>
      <c r="L40" s="43">
        <v>5270</v>
      </c>
      <c r="M40" s="58"/>
      <c r="N40" s="59" t="s">
        <v>91</v>
      </c>
      <c r="O40" s="55">
        <f>+'31200'!E37</f>
        <v>0</v>
      </c>
      <c r="P40" s="57">
        <f>+'31200'!F37</f>
        <v>0</v>
      </c>
      <c r="Q40" s="57">
        <f>+'31200'!G37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+'31200'!E134</f>
        <v>0</v>
      </c>
      <c r="I41" s="57">
        <f>+'31200'!F134</f>
        <v>0</v>
      </c>
      <c r="J41" s="57">
        <f>+'31200'!G134</f>
        <v>0</v>
      </c>
      <c r="K41" s="55"/>
      <c r="L41" s="43">
        <v>5280</v>
      </c>
      <c r="M41" s="58"/>
      <c r="N41" s="59" t="s">
        <v>94</v>
      </c>
      <c r="O41" s="55">
        <f>+'31200'!E38</f>
        <v>0</v>
      </c>
      <c r="P41" s="57">
        <f>+'31200'!F38</f>
        <v>0</v>
      </c>
      <c r="Q41" s="57">
        <f>+'31200'!G38</f>
        <v>0</v>
      </c>
      <c r="T41" s="88" t="s">
        <v>195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+'31200'!E135</f>
        <v>0</v>
      </c>
      <c r="I42" s="57">
        <f>+'31200'!F135</f>
        <v>0</v>
      </c>
      <c r="J42" s="57">
        <f>+'31200'!G135</f>
        <v>0</v>
      </c>
      <c r="K42" s="55"/>
      <c r="L42" s="43">
        <v>5290</v>
      </c>
      <c r="M42" s="58"/>
      <c r="N42" s="59" t="s">
        <v>95</v>
      </c>
      <c r="O42" s="55">
        <f>+'31200'!E39</f>
        <v>0</v>
      </c>
      <c r="P42" s="57">
        <f>+'31200'!F39</f>
        <v>0</v>
      </c>
      <c r="Q42" s="57">
        <f>+'31200'!G39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+'31200'!E136</f>
        <v>0</v>
      </c>
      <c r="I43" s="57">
        <f>+'31200'!F136</f>
        <v>0</v>
      </c>
      <c r="J43" s="57">
        <f>+'31200'!G136</f>
        <v>0</v>
      </c>
      <c r="K43" s="55"/>
      <c r="L43" s="6">
        <v>5300</v>
      </c>
      <c r="M43" s="58"/>
      <c r="N43" s="59" t="s">
        <v>98</v>
      </c>
      <c r="O43" s="55">
        <f>+'31200'!E40</f>
        <v>0</v>
      </c>
      <c r="P43" s="57">
        <f>+'31200'!F40</f>
        <v>0</v>
      </c>
      <c r="Q43" s="57">
        <f>+'31200'!G40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+'31200'!E137</f>
        <v>0</v>
      </c>
      <c r="I44" s="57">
        <f>+'31200'!F137</f>
        <v>0</v>
      </c>
      <c r="J44" s="57">
        <f>+'31200'!G137</f>
        <v>0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0</v>
      </c>
      <c r="Q44" s="38">
        <f>SUM(Q45:Q47)</f>
        <v>0</v>
      </c>
      <c r="T44" s="184" t="s">
        <v>114</v>
      </c>
      <c r="U44" s="184"/>
      <c r="V44" s="184"/>
      <c r="W44" s="184"/>
      <c r="X44" s="184"/>
      <c r="Y44" s="184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82">
        <f>+'31200'!E42</f>
        <v>0</v>
      </c>
      <c r="P45" s="183">
        <f>+'31200'!F42</f>
        <v>0</v>
      </c>
      <c r="Q45" s="57">
        <f>+'31200'!G43</f>
        <v>0</v>
      </c>
      <c r="T45" s="184"/>
      <c r="U45" s="184"/>
      <c r="V45" s="184"/>
      <c r="W45" s="184"/>
      <c r="X45" s="184"/>
      <c r="Y45" s="184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82">
        <f>+'31200'!E43</f>
        <v>0</v>
      </c>
      <c r="P46" s="183">
        <f>+'31200'!F43</f>
        <v>0</v>
      </c>
      <c r="Q46" s="57">
        <f>+'31200'!G44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+'31200'!E140</f>
        <v>0</v>
      </c>
      <c r="I47" s="57">
        <f>+'31200'!F140</f>
        <v>0</v>
      </c>
      <c r="J47" s="57">
        <f>+'31200'!G140</f>
        <v>0</v>
      </c>
      <c r="K47" s="55"/>
      <c r="L47" s="6">
        <v>5400</v>
      </c>
      <c r="M47" s="58"/>
      <c r="N47" s="59" t="s">
        <v>103</v>
      </c>
      <c r="O47" s="182">
        <f>+'31200'!E44</f>
        <v>0</v>
      </c>
      <c r="P47" s="183">
        <f>+'31200'!F44</f>
        <v>0</v>
      </c>
      <c r="Q47" s="57">
        <f>+'31200'!G45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+'31200'!E141</f>
        <v>0</v>
      </c>
      <c r="I48" s="57">
        <f>+'31200'!F141</f>
        <v>0</v>
      </c>
      <c r="J48" s="57">
        <f>+'31200'!G141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82">
        <f>+'31200'!E46</f>
        <v>0</v>
      </c>
      <c r="P49" s="183">
        <f>+'31200'!F46</f>
        <v>0</v>
      </c>
      <c r="Q49" s="57">
        <f>+'31200'!G47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36">+I39+I34+I46</f>
        <v>0</v>
      </c>
      <c r="J50" s="75">
        <f t="shared" si="36"/>
        <v>0</v>
      </c>
      <c r="K50" s="78"/>
      <c r="L50" s="43">
        <v>5430</v>
      </c>
      <c r="M50" s="58"/>
      <c r="N50" s="59" t="s">
        <v>119</v>
      </c>
      <c r="O50" s="182">
        <f>+'31200'!E47</f>
        <v>0</v>
      </c>
      <c r="P50" s="183">
        <f>+'31200'!F47</f>
        <v>0</v>
      </c>
      <c r="Q50" s="57">
        <f>+'31200'!G48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82">
        <f>+'31200'!E48</f>
        <v>0</v>
      </c>
      <c r="P51" s="183">
        <f>+'31200'!F48</f>
        <v>0</v>
      </c>
      <c r="Q51" s="57">
        <f>+'31200'!G49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7">+I50+I30</f>
        <v>0</v>
      </c>
      <c r="J52" s="38">
        <f t="shared" si="37"/>
        <v>0</v>
      </c>
      <c r="K52" s="79"/>
      <c r="L52" s="43">
        <v>5450</v>
      </c>
      <c r="M52" s="58"/>
      <c r="N52" s="59" t="s">
        <v>123</v>
      </c>
      <c r="O52" s="182">
        <f>+'31200'!E49</f>
        <v>0</v>
      </c>
      <c r="P52" s="183">
        <f>+'31200'!F49</f>
        <v>0</v>
      </c>
      <c r="Q52" s="57">
        <f>+'31200'!G50</f>
        <v>0</v>
      </c>
      <c r="AA52" s="6">
        <v>3200</v>
      </c>
      <c r="AB52" s="47" t="s">
        <v>107</v>
      </c>
      <c r="AC52" s="48">
        <f t="shared" ref="AC52:AC57" si="38">IF(H39&gt;I39,H39-I39,0)</f>
        <v>0</v>
      </c>
      <c r="AD52" s="49">
        <f t="shared" ref="AD52:AD57" si="39">IF(I39&gt;H39,I39-H39,0)</f>
        <v>0</v>
      </c>
      <c r="AE52" s="48">
        <f t="shared" ref="AE52:AE57" si="40">IF(I39&gt;J39,I39-J39,0)</f>
        <v>0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82">
        <f>+'31200'!E50</f>
        <v>0</v>
      </c>
      <c r="P53" s="183">
        <f>+'31200'!F50</f>
        <v>0</v>
      </c>
      <c r="Q53" s="57">
        <f>+'31200'!G51</f>
        <v>0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0</v>
      </c>
      <c r="AE53" s="60">
        <f t="shared" si="40"/>
        <v>0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42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37">
        <f>SUM(O55:O60)</f>
        <v>0</v>
      </c>
      <c r="P54" s="38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0</v>
      </c>
      <c r="AD54" s="61">
        <f t="shared" si="39"/>
        <v>0</v>
      </c>
      <c r="AE54" s="60">
        <f t="shared" si="40"/>
        <v>0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82">
        <f>+'31200'!E52</f>
        <v>0</v>
      </c>
      <c r="P55" s="183">
        <f>+'31200'!F52</f>
        <v>0</v>
      </c>
      <c r="Q55" s="57">
        <f>+'31200'!G53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08" t="s">
        <v>114</v>
      </c>
      <c r="D56" s="208"/>
      <c r="E56" s="208"/>
      <c r="F56" s="208"/>
      <c r="G56" s="208"/>
      <c r="H56" s="208"/>
      <c r="I56" s="208"/>
      <c r="L56" s="43">
        <v>5530</v>
      </c>
      <c r="M56" s="58"/>
      <c r="N56" s="59" t="s">
        <v>131</v>
      </c>
      <c r="O56" s="182">
        <f>+'31200'!E53</f>
        <v>0</v>
      </c>
      <c r="P56" s="183">
        <f>+'31200'!F53</f>
        <v>0</v>
      </c>
      <c r="Q56" s="57">
        <f>+'31200'!G54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82">
        <f>+'31200'!E54</f>
        <v>0</v>
      </c>
      <c r="P57" s="183">
        <f>+'31200'!F54</f>
        <v>0</v>
      </c>
      <c r="Q57" s="57">
        <f>+'31200'!G55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82">
        <f>+'31200'!E55</f>
        <v>0</v>
      </c>
      <c r="P58" s="183">
        <f>+'31200'!F55</f>
        <v>0</v>
      </c>
      <c r="Q58" s="57">
        <f>+'31200'!G56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82">
        <f>+'31200'!E56</f>
        <v>0</v>
      </c>
      <c r="P59" s="183">
        <f>+'31200'!F56</f>
        <v>0</v>
      </c>
      <c r="Q59" s="57">
        <f>+'31200'!G57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82">
        <f>+'31200'!E57</f>
        <v>0</v>
      </c>
      <c r="P60" s="183">
        <f>+'31200'!F57</f>
        <v>0</v>
      </c>
      <c r="Q60" s="57">
        <f>+'31200'!G58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55">
        <f>+'31200'!E60</f>
        <v>0</v>
      </c>
      <c r="P62" s="57">
        <f>+'31200'!F60</f>
        <v>0</v>
      </c>
      <c r="Q62" s="57">
        <f>+'31200'!G60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184" t="s">
        <v>114</v>
      </c>
      <c r="AC63" s="184"/>
      <c r="AD63" s="184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0</v>
      </c>
      <c r="P64" s="75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37">
        <f>+O27-O64</f>
        <v>0</v>
      </c>
      <c r="P66" s="38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 t="shared" ref="P69:Q69" si="43">+I40-P66</f>
        <v>0</v>
      </c>
      <c r="Q69" s="175">
        <f t="shared" si="43"/>
        <v>0</v>
      </c>
    </row>
    <row r="70" spans="12:39" x14ac:dyDescent="0.25">
      <c r="AI70" s="184" t="s">
        <v>114</v>
      </c>
      <c r="AJ70" s="184"/>
      <c r="AK70" s="184"/>
      <c r="AL70" s="184"/>
      <c r="AM70" s="184"/>
    </row>
    <row r="71" spans="12:39" x14ac:dyDescent="0.25">
      <c r="M71" s="184" t="s">
        <v>114</v>
      </c>
      <c r="N71" s="184"/>
      <c r="O71" s="184"/>
      <c r="P71" s="184"/>
      <c r="Q71" s="56"/>
      <c r="R71" s="56"/>
      <c r="AI71" s="184"/>
      <c r="AJ71" s="184"/>
      <c r="AK71" s="184"/>
      <c r="AL71" s="184"/>
      <c r="AM71" s="184"/>
    </row>
    <row r="72" spans="12:39" x14ac:dyDescent="0.25">
      <c r="M72" s="184"/>
      <c r="N72" s="184"/>
      <c r="O72" s="184"/>
      <c r="P72" s="184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="70" zoomScaleNormal="70" workbookViewId="0">
      <pane xSplit="7" ySplit="3" topLeftCell="U54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2" customWidth="1"/>
    <col min="2" max="2" width="3.85546875" style="124" bestFit="1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12" t="s">
        <v>165</v>
      </c>
      <c r="C1" s="213"/>
      <c r="D1" s="213"/>
      <c r="E1" s="213"/>
      <c r="F1" s="213"/>
      <c r="G1" s="214"/>
    </row>
    <row r="2" spans="2:47" ht="14.45" customHeight="1" x14ac:dyDescent="0.25">
      <c r="B2" s="215" t="s">
        <v>148</v>
      </c>
      <c r="C2" s="216"/>
      <c r="D2" s="216"/>
      <c r="E2" s="216"/>
      <c r="F2" s="216"/>
      <c r="G2" s="217"/>
    </row>
    <row r="3" spans="2:47" ht="14.45" customHeight="1" x14ac:dyDescent="0.25">
      <c r="B3" s="195" t="s">
        <v>147</v>
      </c>
      <c r="C3" s="196"/>
      <c r="D3" s="196"/>
      <c r="E3" s="196"/>
      <c r="F3" s="196"/>
      <c r="G3" s="197"/>
      <c r="I3" s="209" t="s">
        <v>151</v>
      </c>
      <c r="J3" s="210"/>
      <c r="K3" s="211"/>
      <c r="M3" s="209" t="s">
        <v>152</v>
      </c>
      <c r="N3" s="210"/>
      <c r="O3" s="211"/>
      <c r="Q3" s="209" t="s">
        <v>153</v>
      </c>
      <c r="R3" s="210"/>
      <c r="S3" s="211"/>
      <c r="U3" s="209" t="s">
        <v>154</v>
      </c>
      <c r="V3" s="210"/>
      <c r="W3" s="211"/>
      <c r="Y3" s="209" t="s">
        <v>155</v>
      </c>
      <c r="Z3" s="210"/>
      <c r="AA3" s="211"/>
      <c r="AC3" s="209" t="s">
        <v>156</v>
      </c>
      <c r="AD3" s="210"/>
      <c r="AE3" s="211"/>
      <c r="AG3" s="209" t="s">
        <v>157</v>
      </c>
      <c r="AH3" s="210"/>
      <c r="AI3" s="211"/>
      <c r="AK3" s="209" t="s">
        <v>158</v>
      </c>
      <c r="AL3" s="210"/>
      <c r="AM3" s="211"/>
      <c r="AO3" s="209" t="s">
        <v>159</v>
      </c>
      <c r="AP3" s="210"/>
      <c r="AQ3" s="211"/>
      <c r="AS3" s="209" t="s">
        <v>160</v>
      </c>
      <c r="AT3" s="210"/>
      <c r="AU3" s="211"/>
    </row>
    <row r="4" spans="2:47" x14ac:dyDescent="0.25">
      <c r="B4" s="125"/>
      <c r="C4" s="10"/>
      <c r="D4" s="11"/>
      <c r="E4" s="144">
        <v>2022</v>
      </c>
      <c r="F4" s="7">
        <v>2021</v>
      </c>
      <c r="G4" s="7">
        <v>2020</v>
      </c>
      <c r="I4" s="144">
        <v>2022</v>
      </c>
      <c r="J4" s="7">
        <v>2021</v>
      </c>
      <c r="K4" s="7">
        <v>2020</v>
      </c>
      <c r="M4" s="144">
        <v>2022</v>
      </c>
      <c r="N4" s="7">
        <v>2021</v>
      </c>
      <c r="O4" s="7">
        <v>2020</v>
      </c>
      <c r="Q4" s="144">
        <v>2022</v>
      </c>
      <c r="R4" s="7">
        <v>2021</v>
      </c>
      <c r="S4" s="7">
        <v>2020</v>
      </c>
      <c r="U4" s="144">
        <v>2022</v>
      </c>
      <c r="V4" s="7">
        <v>2021</v>
      </c>
      <c r="W4" s="7">
        <v>2020</v>
      </c>
      <c r="Y4" s="144">
        <v>2022</v>
      </c>
      <c r="Z4" s="7">
        <v>2021</v>
      </c>
      <c r="AA4" s="7">
        <v>2020</v>
      </c>
      <c r="AC4" s="144">
        <v>2022</v>
      </c>
      <c r="AD4" s="7">
        <v>2021</v>
      </c>
      <c r="AE4" s="7">
        <v>2020</v>
      </c>
      <c r="AG4" s="144">
        <v>2022</v>
      </c>
      <c r="AH4" s="7">
        <v>2021</v>
      </c>
      <c r="AI4" s="7">
        <v>2020</v>
      </c>
      <c r="AK4" s="144">
        <v>2022</v>
      </c>
      <c r="AL4" s="7">
        <v>2021</v>
      </c>
      <c r="AM4" s="7">
        <v>2020</v>
      </c>
      <c r="AO4" s="144">
        <v>2022</v>
      </c>
      <c r="AP4" s="7">
        <v>2021</v>
      </c>
      <c r="AQ4" s="7">
        <v>2020</v>
      </c>
      <c r="AS4" s="144">
        <v>2022</v>
      </c>
      <c r="AT4" s="7">
        <v>2021</v>
      </c>
      <c r="AU4" s="7">
        <v>2020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12" t="str">
        <f>+B1</f>
        <v>3.1.2.0.0  Entidades Paramunicipales Empresariales No Financieras Con Participacion Estatal Mayoritaria</v>
      </c>
      <c r="C67" s="213"/>
      <c r="D67" s="213"/>
      <c r="E67" s="213"/>
      <c r="F67" s="213"/>
      <c r="G67" s="214"/>
    </row>
    <row r="68" spans="2:47" x14ac:dyDescent="0.25">
      <c r="B68" s="215" t="s">
        <v>149</v>
      </c>
      <c r="C68" s="216"/>
      <c r="D68" s="216"/>
      <c r="E68" s="216"/>
      <c r="F68" s="216"/>
      <c r="G68" s="217"/>
    </row>
    <row r="69" spans="2:47" x14ac:dyDescent="0.25">
      <c r="B69" s="195" t="s">
        <v>150</v>
      </c>
      <c r="C69" s="216"/>
      <c r="D69" s="216"/>
      <c r="E69" s="216"/>
      <c r="F69" s="216"/>
      <c r="G69" s="197"/>
      <c r="I69" s="209" t="str">
        <f t="shared" ref="I69" si="70">+I3</f>
        <v>Descentralizado 1</v>
      </c>
      <c r="J69" s="210"/>
      <c r="K69" s="211"/>
      <c r="M69" s="209" t="str">
        <f t="shared" ref="M69" si="71">+M3</f>
        <v>Descentralizado 2</v>
      </c>
      <c r="N69" s="210"/>
      <c r="O69" s="211"/>
      <c r="Q69" s="209" t="str">
        <f t="shared" ref="Q69" si="72">+Q3</f>
        <v>Descentralizado 3</v>
      </c>
      <c r="R69" s="210"/>
      <c r="S69" s="211"/>
      <c r="U69" s="209" t="str">
        <f t="shared" ref="U69" si="73">+U3</f>
        <v>Descentralizado 4</v>
      </c>
      <c r="V69" s="210"/>
      <c r="W69" s="211"/>
      <c r="Y69" s="209" t="str">
        <f t="shared" ref="Y69" si="74">+Y3</f>
        <v>Descentralizado 5</v>
      </c>
      <c r="Z69" s="210"/>
      <c r="AA69" s="211"/>
      <c r="AC69" s="209" t="str">
        <f>+AC3</f>
        <v>Descentralizado 6</v>
      </c>
      <c r="AD69" s="210"/>
      <c r="AE69" s="211"/>
      <c r="AG69" s="209" t="str">
        <f>+AG3</f>
        <v>Descentralizado 7</v>
      </c>
      <c r="AH69" s="210"/>
      <c r="AI69" s="211"/>
      <c r="AK69" s="209" t="str">
        <f>+AK3</f>
        <v>Descentralizado 8</v>
      </c>
      <c r="AL69" s="210"/>
      <c r="AM69" s="211"/>
      <c r="AO69" s="209" t="str">
        <f>+AO3</f>
        <v>Descentralizado 9</v>
      </c>
      <c r="AP69" s="210"/>
      <c r="AQ69" s="211"/>
      <c r="AS69" s="209" t="str">
        <f>+AS3</f>
        <v>Descentralizado 10</v>
      </c>
      <c r="AT69" s="210"/>
      <c r="AU69" s="211"/>
    </row>
    <row r="70" spans="2:47" x14ac:dyDescent="0.25">
      <c r="B70" s="125"/>
      <c r="C70" s="10"/>
      <c r="D70" s="11"/>
      <c r="E70" s="144">
        <v>2022</v>
      </c>
      <c r="F70" s="7">
        <v>2021</v>
      </c>
      <c r="G70" s="7">
        <v>2020</v>
      </c>
      <c r="I70" s="144">
        <v>2022</v>
      </c>
      <c r="J70" s="7">
        <v>2021</v>
      </c>
      <c r="K70" s="7">
        <v>2020</v>
      </c>
      <c r="M70" s="144">
        <v>2022</v>
      </c>
      <c r="N70" s="7">
        <v>2021</v>
      </c>
      <c r="O70" s="7">
        <v>2020</v>
      </c>
      <c r="Q70" s="144">
        <v>2022</v>
      </c>
      <c r="R70" s="7">
        <v>2021</v>
      </c>
      <c r="S70" s="7">
        <v>2020</v>
      </c>
      <c r="U70" s="144">
        <v>2022</v>
      </c>
      <c r="V70" s="7">
        <v>2021</v>
      </c>
      <c r="W70" s="7">
        <v>2020</v>
      </c>
      <c r="Y70" s="144">
        <v>2022</v>
      </c>
      <c r="Z70" s="7">
        <v>2021</v>
      </c>
      <c r="AA70" s="7">
        <v>2020</v>
      </c>
      <c r="AC70" s="144">
        <v>2022</v>
      </c>
      <c r="AD70" s="7">
        <v>2021</v>
      </c>
      <c r="AE70" s="7">
        <v>2020</v>
      </c>
      <c r="AG70" s="144">
        <v>2022</v>
      </c>
      <c r="AH70" s="7">
        <v>2021</v>
      </c>
      <c r="AI70" s="7">
        <v>2020</v>
      </c>
      <c r="AK70" s="144">
        <v>2022</v>
      </c>
      <c r="AL70" s="7">
        <v>2021</v>
      </c>
      <c r="AM70" s="7">
        <v>2020</v>
      </c>
      <c r="AO70" s="144">
        <v>2022</v>
      </c>
      <c r="AP70" s="7">
        <v>2021</v>
      </c>
      <c r="AQ70" s="7">
        <v>2020</v>
      </c>
      <c r="AS70" s="144">
        <v>2022</v>
      </c>
      <c r="AT70" s="7">
        <v>2021</v>
      </c>
      <c r="AU70" s="7">
        <v>2020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opLeftCell="O1" zoomScale="70" zoomScaleNormal="70" workbookViewId="0"/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5.5703125" style="16" hidden="1" customWidth="1"/>
    <col min="7" max="7" width="50.85546875" style="22" customWidth="1"/>
    <col min="8" max="9" width="15.85546875" style="22" customWidth="1"/>
    <col min="10" max="10" width="16" style="22" hidden="1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17.140625" style="22" hidden="1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5.140625" style="22" hidden="1" customWidth="1"/>
    <col min="32" max="32" width="15.42578125" style="22" hidden="1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85" t="str">
        <f>+'32200'!B1</f>
        <v>3.2.2.0.0 Entidades Paramunicipales Empresariales Financieras Monetarias Con Participacion Estatal Mayoritaria</v>
      </c>
      <c r="D2" s="186"/>
      <c r="E2" s="186"/>
      <c r="F2" s="186"/>
      <c r="G2" s="186"/>
      <c r="H2" s="186"/>
      <c r="I2" s="186"/>
      <c r="J2" s="159"/>
      <c r="K2" s="2"/>
      <c r="L2" s="1"/>
      <c r="M2" s="185" t="str">
        <f>+C2</f>
        <v>3.2.2.0.0 Entidades Paramunicipales Empresariales Financieras Monetarias Con Participacion Estatal Mayoritaria</v>
      </c>
      <c r="N2" s="186"/>
      <c r="O2" s="186"/>
      <c r="P2" s="200"/>
      <c r="Q2" s="165"/>
      <c r="R2" s="2"/>
      <c r="S2" s="1"/>
      <c r="T2" s="189" t="str">
        <f>+C2</f>
        <v>3.2.2.0.0 Entidades Paramunicipales Empresariales Financieras Monetarias Con Participacion Estatal Mayoritaria</v>
      </c>
      <c r="U2" s="190"/>
      <c r="V2" s="190"/>
      <c r="W2" s="190"/>
      <c r="X2" s="190"/>
      <c r="Y2" s="191"/>
      <c r="Z2" s="2"/>
      <c r="AA2" s="1"/>
      <c r="AB2" s="185" t="str">
        <f>+C2</f>
        <v>3.2.2.0.0 Entidades Paramunicipales Empresariales Financieras Monetarias Con Participacion Estatal Mayoritaria</v>
      </c>
      <c r="AC2" s="186"/>
      <c r="AD2" s="186"/>
      <c r="AE2" s="162"/>
      <c r="AF2" s="168"/>
      <c r="AG2" s="2"/>
      <c r="AH2" s="1"/>
      <c r="AI2" s="185" t="str">
        <f>+C2</f>
        <v>3.2.2.0.0 Entidades Paramunicipales Empresariales Financieras Monetarias Con Participacion Estatal Mayoritaria</v>
      </c>
      <c r="AJ2" s="186"/>
      <c r="AK2" s="186"/>
      <c r="AL2" s="186"/>
      <c r="AM2" s="200"/>
    </row>
    <row r="3" spans="1:39" x14ac:dyDescent="0.25">
      <c r="A3" s="1"/>
      <c r="B3" s="1"/>
      <c r="C3" s="187" t="str">
        <f>+'32200'!B68</f>
        <v>Estado de Situación Financiera</v>
      </c>
      <c r="D3" s="188"/>
      <c r="E3" s="188"/>
      <c r="F3" s="188"/>
      <c r="G3" s="188"/>
      <c r="H3" s="188"/>
      <c r="I3" s="188"/>
      <c r="J3" s="160"/>
      <c r="K3" s="2"/>
      <c r="L3" s="1"/>
      <c r="M3" s="187" t="str">
        <f>+'32200'!B2</f>
        <v>Estado de Actividades</v>
      </c>
      <c r="N3" s="188"/>
      <c r="O3" s="188"/>
      <c r="P3" s="201"/>
      <c r="Q3" s="166"/>
      <c r="R3" s="2"/>
      <c r="S3" s="1"/>
      <c r="T3" s="202" t="s">
        <v>161</v>
      </c>
      <c r="U3" s="203"/>
      <c r="V3" s="203"/>
      <c r="W3" s="203"/>
      <c r="X3" s="203"/>
      <c r="Y3" s="204"/>
      <c r="Z3" s="2"/>
      <c r="AA3" s="1"/>
      <c r="AB3" s="187" t="s">
        <v>162</v>
      </c>
      <c r="AC3" s="188"/>
      <c r="AD3" s="188"/>
      <c r="AE3" s="163"/>
      <c r="AF3" s="169"/>
      <c r="AG3" s="2"/>
      <c r="AH3" s="1"/>
      <c r="AI3" s="187" t="s">
        <v>163</v>
      </c>
      <c r="AJ3" s="188"/>
      <c r="AK3" s="188"/>
      <c r="AL3" s="188"/>
      <c r="AM3" s="201"/>
    </row>
    <row r="4" spans="1:39" x14ac:dyDescent="0.25">
      <c r="A4" s="1"/>
      <c r="B4" s="1"/>
      <c r="C4" s="187" t="str">
        <f>+'32200'!B69</f>
        <v>Al 31 de Diciembre de 2019</v>
      </c>
      <c r="D4" s="188"/>
      <c r="E4" s="188"/>
      <c r="F4" s="188"/>
      <c r="G4" s="188"/>
      <c r="H4" s="188"/>
      <c r="I4" s="188"/>
      <c r="J4" s="160"/>
      <c r="K4" s="2"/>
      <c r="L4" s="1"/>
      <c r="M4" s="187" t="str">
        <f>+'32200'!B3</f>
        <v>Del 01 de Enero al 31 de Diciembre de 2019</v>
      </c>
      <c r="N4" s="188"/>
      <c r="O4" s="188"/>
      <c r="P4" s="201"/>
      <c r="Q4" s="166"/>
      <c r="R4" s="2"/>
      <c r="S4" s="1"/>
      <c r="T4" s="205" t="str">
        <f>+M4</f>
        <v>Del 01 de Enero al 31 de Diciembre de 2019</v>
      </c>
      <c r="U4" s="206"/>
      <c r="V4" s="206"/>
      <c r="W4" s="206"/>
      <c r="X4" s="206"/>
      <c r="Y4" s="207"/>
      <c r="Z4" s="2"/>
      <c r="AA4" s="4"/>
      <c r="AB4" s="187" t="str">
        <f>+M4</f>
        <v>Del 01 de Enero al 31 de Diciembre de 2019</v>
      </c>
      <c r="AC4" s="188"/>
      <c r="AD4" s="188"/>
      <c r="AE4" s="163"/>
      <c r="AF4" s="169"/>
      <c r="AG4" s="2"/>
      <c r="AH4" s="1"/>
      <c r="AI4" s="187" t="str">
        <f>+T4</f>
        <v>Del 01 de Enero al 31 de Diciembre de 2019</v>
      </c>
      <c r="AJ4" s="188"/>
      <c r="AK4" s="188"/>
      <c r="AL4" s="188"/>
      <c r="AM4" s="201"/>
    </row>
    <row r="5" spans="1:39" ht="30.6" customHeight="1" x14ac:dyDescent="0.25">
      <c r="A5" s="4"/>
      <c r="B5" s="4"/>
      <c r="C5" s="192"/>
      <c r="D5" s="193"/>
      <c r="E5" s="193"/>
      <c r="F5" s="193"/>
      <c r="G5" s="193"/>
      <c r="H5" s="193"/>
      <c r="I5" s="193"/>
      <c r="J5" s="161"/>
      <c r="K5" s="5"/>
      <c r="L5" s="4"/>
      <c r="M5" s="192"/>
      <c r="N5" s="193"/>
      <c r="O5" s="193"/>
      <c r="P5" s="194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192"/>
      <c r="AC5" s="193"/>
      <c r="AD5" s="193"/>
      <c r="AE5" s="164"/>
      <c r="AF5" s="170"/>
      <c r="AG5" s="5"/>
      <c r="AH5" s="4"/>
      <c r="AI5" s="195"/>
      <c r="AJ5" s="196"/>
      <c r="AK5" s="196"/>
      <c r="AL5" s="196"/>
      <c r="AM5" s="197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2022</v>
      </c>
      <c r="E6" s="8">
        <v>2021</v>
      </c>
      <c r="F6" s="8">
        <v>2017</v>
      </c>
      <c r="G6" s="17" t="s">
        <v>7</v>
      </c>
      <c r="H6" s="8">
        <v>2022</v>
      </c>
      <c r="I6" s="7">
        <v>2021</v>
      </c>
      <c r="J6" s="134">
        <v>2017</v>
      </c>
      <c r="K6" s="8"/>
      <c r="L6" s="9"/>
      <c r="M6" s="10"/>
      <c r="N6" s="11"/>
      <c r="O6" s="8">
        <v>2022</v>
      </c>
      <c r="P6" s="7">
        <v>2021</v>
      </c>
      <c r="Q6" s="7">
        <v>2017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198" t="s">
        <v>0</v>
      </c>
      <c r="AJ6" s="199"/>
      <c r="AK6" s="199"/>
      <c r="AL6" s="8">
        <v>2022</v>
      </c>
      <c r="AM6" s="7">
        <v>2021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190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0</v>
      </c>
      <c r="P8" s="38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+'32200'!E74</f>
        <v>0</v>
      </c>
      <c r="E9" s="55">
        <f>+'32200'!F74</f>
        <v>0</v>
      </c>
      <c r="F9" s="55">
        <f>+'32200'!G74</f>
        <v>0</v>
      </c>
      <c r="G9" s="56" t="s">
        <v>17</v>
      </c>
      <c r="H9" s="55">
        <f>+'32200'!E102</f>
        <v>0</v>
      </c>
      <c r="I9" s="57">
        <f>+'32200'!F102</f>
        <v>0</v>
      </c>
      <c r="J9" s="57">
        <f>+'32200'!G102</f>
        <v>0</v>
      </c>
      <c r="K9" s="55"/>
      <c r="L9" s="43">
        <v>4110</v>
      </c>
      <c r="M9" s="58"/>
      <c r="N9" s="59" t="s">
        <v>18</v>
      </c>
      <c r="O9" s="55">
        <f>+'32200'!E7</f>
        <v>0</v>
      </c>
      <c r="P9" s="57">
        <f>+'32200'!F7</f>
        <v>0</v>
      </c>
      <c r="Q9" s="57">
        <f>+'32200'!G7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+'32200'!E75</f>
        <v>0</v>
      </c>
      <c r="E10" s="55">
        <f>+'32200'!F75</f>
        <v>0</v>
      </c>
      <c r="F10" s="55">
        <f>+'32200'!G75</f>
        <v>0</v>
      </c>
      <c r="G10" s="56" t="s">
        <v>21</v>
      </c>
      <c r="H10" s="55">
        <f>+'32200'!E103</f>
        <v>0</v>
      </c>
      <c r="I10" s="57">
        <f>+'32200'!F103</f>
        <v>0</v>
      </c>
      <c r="J10" s="57">
        <f>+'32200'!G103</f>
        <v>0</v>
      </c>
      <c r="K10" s="55"/>
      <c r="L10" s="43">
        <v>4120</v>
      </c>
      <c r="M10" s="58"/>
      <c r="N10" s="59" t="s">
        <v>22</v>
      </c>
      <c r="O10" s="55">
        <f>+'32200'!E8</f>
        <v>0</v>
      </c>
      <c r="P10" s="57">
        <f>+'32200'!F8</f>
        <v>0</v>
      </c>
      <c r="Q10" s="57">
        <f>+'32200'!G8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+'32200'!E76</f>
        <v>0</v>
      </c>
      <c r="E11" s="55">
        <f>+'32200'!F76</f>
        <v>0</v>
      </c>
      <c r="F11" s="55">
        <f>+'32200'!G76</f>
        <v>0</v>
      </c>
      <c r="G11" s="56" t="s">
        <v>25</v>
      </c>
      <c r="H11" s="55">
        <f>+'32200'!E104</f>
        <v>0</v>
      </c>
      <c r="I11" s="57">
        <f>+'32200'!F104</f>
        <v>0</v>
      </c>
      <c r="J11" s="57">
        <f>+'32200'!G104</f>
        <v>0</v>
      </c>
      <c r="K11" s="55"/>
      <c r="L11" s="43">
        <v>4130</v>
      </c>
      <c r="M11" s="58"/>
      <c r="N11" s="59" t="s">
        <v>26</v>
      </c>
      <c r="O11" s="55">
        <f>+'32200'!E9</f>
        <v>0</v>
      </c>
      <c r="P11" s="57">
        <f>+'32200'!F9</f>
        <v>0</v>
      </c>
      <c r="Q11" s="57">
        <f>+'32200'!G9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+'32200'!E77</f>
        <v>0</v>
      </c>
      <c r="E12" s="55">
        <f>+'32200'!F77</f>
        <v>0</v>
      </c>
      <c r="F12" s="55">
        <f>+'32200'!G77</f>
        <v>0</v>
      </c>
      <c r="G12" s="56" t="s">
        <v>28</v>
      </c>
      <c r="H12" s="55">
        <f>+'32200'!E105</f>
        <v>0</v>
      </c>
      <c r="I12" s="57">
        <f>+'32200'!F105</f>
        <v>0</v>
      </c>
      <c r="J12" s="57">
        <f>+'32200'!G105</f>
        <v>0</v>
      </c>
      <c r="K12" s="55"/>
      <c r="L12" s="43">
        <v>4140</v>
      </c>
      <c r="M12" s="58"/>
      <c r="N12" s="59" t="s">
        <v>29</v>
      </c>
      <c r="O12" s="55">
        <f>+'32200'!E10</f>
        <v>0</v>
      </c>
      <c r="P12" s="57">
        <f>+'32200'!F10</f>
        <v>0</v>
      </c>
      <c r="Q12" s="57">
        <f>+'32200'!G10</f>
        <v>0</v>
      </c>
      <c r="R12" s="2"/>
      <c r="S12" s="24">
        <v>900002</v>
      </c>
      <c r="T12" s="25" t="s">
        <v>191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7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+'32200'!E78</f>
        <v>0</v>
      </c>
      <c r="E13" s="55">
        <f>+'32200'!F78</f>
        <v>0</v>
      </c>
      <c r="F13" s="55">
        <f>+'32200'!G78</f>
        <v>0</v>
      </c>
      <c r="G13" s="56" t="s">
        <v>32</v>
      </c>
      <c r="H13" s="55">
        <f>+'32200'!E106</f>
        <v>0</v>
      </c>
      <c r="I13" s="57">
        <f>+'32200'!F106</f>
        <v>0</v>
      </c>
      <c r="J13" s="57">
        <f>+'32200'!G106</f>
        <v>0</v>
      </c>
      <c r="K13" s="55"/>
      <c r="L13" s="43">
        <v>4150</v>
      </c>
      <c r="M13" s="58"/>
      <c r="N13" s="59" t="s">
        <v>33</v>
      </c>
      <c r="O13" s="55">
        <f>+'32200'!E11</f>
        <v>0</v>
      </c>
      <c r="P13" s="57">
        <f>+'32200'!F11</f>
        <v>0</v>
      </c>
      <c r="Q13" s="57">
        <f>+'32200'!G11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7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+'32200'!E79</f>
        <v>0</v>
      </c>
      <c r="E14" s="55">
        <f>+'32200'!F79</f>
        <v>0</v>
      </c>
      <c r="F14" s="55">
        <f>+'32200'!G79</f>
        <v>0</v>
      </c>
      <c r="G14" s="56" t="s">
        <v>36</v>
      </c>
      <c r="H14" s="55">
        <f>+'32200'!E107</f>
        <v>0</v>
      </c>
      <c r="I14" s="57">
        <f>+'32200'!F107</f>
        <v>0</v>
      </c>
      <c r="J14" s="57">
        <f>+'32200'!G107</f>
        <v>0</v>
      </c>
      <c r="K14" s="55"/>
      <c r="L14" s="43">
        <v>4160</v>
      </c>
      <c r="M14" s="58"/>
      <c r="N14" s="59" t="s">
        <v>37</v>
      </c>
      <c r="O14" s="55">
        <f>+'32200'!E12</f>
        <v>0</v>
      </c>
      <c r="P14" s="57">
        <f>+'32200'!F12</f>
        <v>0</v>
      </c>
      <c r="Q14" s="57">
        <f>+'32200'!G12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7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+'32200'!E80</f>
        <v>0</v>
      </c>
      <c r="E15" s="55">
        <f>+'32200'!F80</f>
        <v>0</v>
      </c>
      <c r="F15" s="55">
        <f>+'32200'!G80</f>
        <v>0</v>
      </c>
      <c r="G15" s="56" t="s">
        <v>40</v>
      </c>
      <c r="H15" s="55">
        <f>+'32200'!E108</f>
        <v>0</v>
      </c>
      <c r="I15" s="57">
        <f>+'32200'!F108</f>
        <v>0</v>
      </c>
      <c r="J15" s="57">
        <f>+'32200'!G108</f>
        <v>0</v>
      </c>
      <c r="K15" s="55"/>
      <c r="L15" s="43">
        <v>4170</v>
      </c>
      <c r="M15" s="58"/>
      <c r="N15" s="59" t="s">
        <v>41</v>
      </c>
      <c r="O15" s="55">
        <f>+'32200'!E13</f>
        <v>0</v>
      </c>
      <c r="P15" s="57">
        <f>+'32200'!F13</f>
        <v>0</v>
      </c>
      <c r="Q15" s="57">
        <f>+'32200'!G13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+'32200'!E109</f>
        <v>0</v>
      </c>
      <c r="I16" s="57">
        <f>+'32200'!F109</f>
        <v>0</v>
      </c>
      <c r="J16" s="57">
        <f>+'32200'!G109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0</v>
      </c>
      <c r="P17" s="38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82">
        <f>+'32200'!E15</f>
        <v>0</v>
      </c>
      <c r="P18" s="183">
        <f>+'32200'!F15</f>
        <v>0</v>
      </c>
      <c r="Q18" s="57">
        <f>+'32200'!G16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0</v>
      </c>
      <c r="AM18" s="63">
        <f t="shared" si="13"/>
        <v>0</v>
      </c>
    </row>
    <row r="19" spans="1:39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82">
        <f>+'32200'!E16</f>
        <v>0</v>
      </c>
      <c r="P19" s="183">
        <f>+'32200'!F16</f>
        <v>0</v>
      </c>
      <c r="Q19" s="57">
        <f>+'32200'!G17</f>
        <v>0</v>
      </c>
      <c r="S19" s="43"/>
      <c r="T19" s="25" t="s">
        <v>170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+'32200'!E85</f>
        <v>0</v>
      </c>
      <c r="E20" s="55">
        <f>+'32200'!F85</f>
        <v>0</v>
      </c>
      <c r="F20" s="55">
        <f>+'32200'!G85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0</v>
      </c>
      <c r="P20" s="38">
        <f t="shared" ref="P20" si="15">SUM(P21:P26)</f>
        <v>0</v>
      </c>
      <c r="Q20" s="38">
        <f t="shared" ref="Q20" si="16"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0</v>
      </c>
      <c r="AE20" s="60">
        <f t="shared" si="11"/>
        <v>0</v>
      </c>
      <c r="AF20" s="61">
        <f t="shared" si="12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+'32200'!E86</f>
        <v>0</v>
      </c>
      <c r="E21" s="55">
        <f>+'32200'!F86</f>
        <v>0</v>
      </c>
      <c r="F21" s="55">
        <f>+'32200'!G86</f>
        <v>0</v>
      </c>
      <c r="G21" s="56" t="s">
        <v>62</v>
      </c>
      <c r="H21" s="55">
        <f>+'32200'!E114</f>
        <v>0</v>
      </c>
      <c r="I21" s="57">
        <f>+'32200'!F114</f>
        <v>0</v>
      </c>
      <c r="J21" s="57">
        <f>+'32200'!G114</f>
        <v>0</v>
      </c>
      <c r="K21" s="55"/>
      <c r="L21" s="43">
        <v>4320</v>
      </c>
      <c r="M21" s="58"/>
      <c r="N21" s="59" t="s">
        <v>59</v>
      </c>
      <c r="O21" s="182">
        <f>+'32200'!E18</f>
        <v>0</v>
      </c>
      <c r="P21" s="183">
        <f>+'32200'!F18</f>
        <v>0</v>
      </c>
      <c r="Q21" s="57">
        <f>+'32200'!G19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0</v>
      </c>
      <c r="AM21" s="63">
        <f>+P31</f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+'32200'!E87</f>
        <v>0</v>
      </c>
      <c r="E22" s="55">
        <f>+'32200'!F87</f>
        <v>0</v>
      </c>
      <c r="F22" s="55">
        <f>+'32200'!G87</f>
        <v>0</v>
      </c>
      <c r="G22" s="56" t="s">
        <v>67</v>
      </c>
      <c r="H22" s="55">
        <f>+'32200'!E115</f>
        <v>0</v>
      </c>
      <c r="I22" s="57">
        <f>+'32200'!F115</f>
        <v>0</v>
      </c>
      <c r="J22" s="57">
        <f>+'32200'!G115</f>
        <v>0</v>
      </c>
      <c r="K22" s="55"/>
      <c r="L22" s="43">
        <v>4330</v>
      </c>
      <c r="M22" s="58"/>
      <c r="N22" s="59" t="s">
        <v>63</v>
      </c>
      <c r="O22" s="182">
        <f>+'32200'!E19</f>
        <v>0</v>
      </c>
      <c r="P22" s="183">
        <f>+'32200'!F19</f>
        <v>0</v>
      </c>
      <c r="Q22" s="57">
        <f>+'32200'!G20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0</v>
      </c>
      <c r="AD22" s="61">
        <f t="shared" si="10"/>
        <v>0</v>
      </c>
      <c r="AE22" s="60">
        <f t="shared" si="11"/>
        <v>0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0</v>
      </c>
      <c r="AM22" s="63">
        <f>+P32</f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+'32200'!E88</f>
        <v>0</v>
      </c>
      <c r="E23" s="55">
        <f>+'32200'!F88</f>
        <v>0</v>
      </c>
      <c r="F23" s="55">
        <f>+'32200'!G88</f>
        <v>0</v>
      </c>
      <c r="G23" s="56" t="s">
        <v>71</v>
      </c>
      <c r="H23" s="55">
        <f>+'32200'!E116</f>
        <v>0</v>
      </c>
      <c r="I23" s="57">
        <f>+'32200'!F116</f>
        <v>0</v>
      </c>
      <c r="J23" s="57">
        <f>+'32200'!G116</f>
        <v>0</v>
      </c>
      <c r="K23" s="55"/>
      <c r="L23" s="43">
        <v>4340</v>
      </c>
      <c r="M23" s="58"/>
      <c r="N23" s="59" t="s">
        <v>68</v>
      </c>
      <c r="O23" s="182">
        <f>+'32200'!E20</f>
        <v>0</v>
      </c>
      <c r="P23" s="183">
        <f>+'32200'!F20</f>
        <v>0</v>
      </c>
      <c r="Q23" s="57">
        <f>+'32200'!G21</f>
        <v>0</v>
      </c>
      <c r="S23" s="24"/>
      <c r="T23" s="25" t="s">
        <v>192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0</v>
      </c>
      <c r="AM23" s="63">
        <f t="shared" si="17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+'32200'!E89</f>
        <v>0</v>
      </c>
      <c r="E24" s="55">
        <f>+'32200'!F89</f>
        <v>0</v>
      </c>
      <c r="F24" s="55">
        <f>+'32200'!G89</f>
        <v>0</v>
      </c>
      <c r="G24" s="56" t="s">
        <v>75</v>
      </c>
      <c r="H24" s="55">
        <f>+'32200'!E117</f>
        <v>0</v>
      </c>
      <c r="I24" s="57">
        <f>+'32200'!F117</f>
        <v>0</v>
      </c>
      <c r="J24" s="57">
        <f>+'32200'!G117</f>
        <v>0</v>
      </c>
      <c r="K24" s="55"/>
      <c r="L24" s="43">
        <v>4390</v>
      </c>
      <c r="M24" s="58"/>
      <c r="N24" s="59" t="s">
        <v>72</v>
      </c>
      <c r="O24" s="182">
        <f>+'32200'!E21</f>
        <v>0</v>
      </c>
      <c r="P24" s="183">
        <f>+'32200'!F21</f>
        <v>0</v>
      </c>
      <c r="Q24" s="57">
        <f>+'32200'!G22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+'32200'!E90</f>
        <v>0</v>
      </c>
      <c r="E25" s="55">
        <f>+'32200'!F90</f>
        <v>0</v>
      </c>
      <c r="F25" s="55">
        <f>+'32200'!G90</f>
        <v>0</v>
      </c>
      <c r="G25" s="59" t="s">
        <v>79</v>
      </c>
      <c r="H25" s="55">
        <f>+'32200'!E118</f>
        <v>0</v>
      </c>
      <c r="I25" s="57">
        <f>+'32200'!F118</f>
        <v>0</v>
      </c>
      <c r="J25" s="57">
        <f>+'32200'!G118</f>
        <v>0</v>
      </c>
      <c r="K25" s="55"/>
      <c r="L25" s="43"/>
      <c r="M25" s="58"/>
      <c r="N25" s="59" t="s">
        <v>76</v>
      </c>
      <c r="O25" s="182">
        <f>+'32200'!E22</f>
        <v>0</v>
      </c>
      <c r="P25" s="183">
        <f>+'32200'!F22</f>
        <v>0</v>
      </c>
      <c r="Q25" s="57">
        <f>+'32200'!G23</f>
        <v>0</v>
      </c>
      <c r="S25" s="24">
        <v>900004</v>
      </c>
      <c r="T25" s="25" t="s">
        <v>193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+'32200'!E91</f>
        <v>0</v>
      </c>
      <c r="E26" s="55">
        <f>+'32200'!F91</f>
        <v>0</v>
      </c>
      <c r="F26" s="55">
        <f>+'32200'!G91</f>
        <v>0</v>
      </c>
      <c r="G26" s="56" t="s">
        <v>82</v>
      </c>
      <c r="H26" s="55">
        <f>+'32200'!E119</f>
        <v>0</v>
      </c>
      <c r="I26" s="57">
        <f>+'32200'!F119</f>
        <v>0</v>
      </c>
      <c r="J26" s="57">
        <f>+'32200'!G119</f>
        <v>0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x14ac:dyDescent="0.25">
      <c r="A27" s="43">
        <v>1280</v>
      </c>
      <c r="B27" s="43"/>
      <c r="C27" s="54" t="s">
        <v>80</v>
      </c>
      <c r="D27" s="55">
        <f>+'32200'!E92</f>
        <v>0</v>
      </c>
      <c r="E27" s="55">
        <f>+'32200'!F92</f>
        <v>0</v>
      </c>
      <c r="F27" s="55">
        <f>+'32200'!G92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0</v>
      </c>
      <c r="P27" s="75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0</v>
      </c>
      <c r="AM27" s="63">
        <f t="shared" si="18"/>
        <v>0</v>
      </c>
    </row>
    <row r="28" spans="1:39" x14ac:dyDescent="0.25">
      <c r="A28" s="43">
        <v>1290</v>
      </c>
      <c r="B28" s="43"/>
      <c r="C28" s="54" t="s">
        <v>84</v>
      </c>
      <c r="D28" s="55">
        <f>+'32200'!E93</f>
        <v>0</v>
      </c>
      <c r="E28" s="55">
        <f>+'32200'!F93</f>
        <v>0</v>
      </c>
      <c r="F28" s="55">
        <f>+'32200'!G93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0</v>
      </c>
      <c r="AE29" s="60">
        <f t="shared" ref="AE29:AE36" si="23">IF(I9&gt;J9,I9-J9,0)</f>
        <v>0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37">
        <f>SUM(O31:O33)</f>
        <v>0</v>
      </c>
      <c r="P30" s="38">
        <f t="shared" ref="P30" si="25">SUM(P31:P33)</f>
        <v>0</v>
      </c>
      <c r="Q30" s="38">
        <f t="shared" ref="Q30" si="26">SUM(Q31:Q33)</f>
        <v>0</v>
      </c>
      <c r="S30" s="24">
        <v>900005</v>
      </c>
      <c r="T30" s="25" t="s">
        <v>194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7">SUM(U30:X30)</f>
        <v>0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+'32200'!E28</f>
        <v>0</v>
      </c>
      <c r="P31" s="57">
        <f>+'32200'!F28</f>
        <v>0</v>
      </c>
      <c r="Q31" s="57">
        <f>+'32200'!G28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7"/>
        <v>0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+'32200'!E29</f>
        <v>0</v>
      </c>
      <c r="P32" s="57">
        <f>+'32200'!F29</f>
        <v>0</v>
      </c>
      <c r="Q32" s="57">
        <f>+'32200'!G29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7"/>
        <v>0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+'32200'!E30</f>
        <v>0</v>
      </c>
      <c r="P33" s="57">
        <f>+'32200'!F30</f>
        <v>0</v>
      </c>
      <c r="Q33" s="57">
        <f>+'32200'!G30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37">
        <f>SUM(O35:O43)</f>
        <v>0</v>
      </c>
      <c r="P34" s="38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+'32200'!E128</f>
        <v>0</v>
      </c>
      <c r="I35" s="57">
        <f>+'32200'!F128</f>
        <v>0</v>
      </c>
      <c r="J35" s="57">
        <f>+'32200'!G128</f>
        <v>0</v>
      </c>
      <c r="K35" s="55"/>
      <c r="L35" s="43">
        <v>5220</v>
      </c>
      <c r="M35" s="58"/>
      <c r="N35" s="59" t="s">
        <v>78</v>
      </c>
      <c r="O35" s="55">
        <f>+'32200'!E32</f>
        <v>0</v>
      </c>
      <c r="P35" s="57">
        <f>+'32200'!F32</f>
        <v>0</v>
      </c>
      <c r="Q35" s="57">
        <f>+'32200'!G32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+'32200'!E129</f>
        <v>0</v>
      </c>
      <c r="I36" s="57">
        <f>+'32200'!F129</f>
        <v>0</v>
      </c>
      <c r="J36" s="57">
        <f>+'32200'!G129</f>
        <v>0</v>
      </c>
      <c r="K36" s="55"/>
      <c r="L36" s="43">
        <v>5230</v>
      </c>
      <c r="M36" s="58"/>
      <c r="N36" s="59" t="s">
        <v>102</v>
      </c>
      <c r="O36" s="55">
        <f>+'32200'!E33</f>
        <v>0</v>
      </c>
      <c r="P36" s="57">
        <f>+'32200'!F33</f>
        <v>0</v>
      </c>
      <c r="Q36" s="57">
        <f>+'32200'!G33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+'32200'!E130</f>
        <v>0</v>
      </c>
      <c r="I37" s="57">
        <f>+'32200'!F130</f>
        <v>0</v>
      </c>
      <c r="J37" s="57">
        <f>+'32200'!G130</f>
        <v>0</v>
      </c>
      <c r="K37" s="55"/>
      <c r="L37" s="43">
        <v>5240</v>
      </c>
      <c r="M37" s="58"/>
      <c r="N37" s="59" t="s">
        <v>104</v>
      </c>
      <c r="O37" s="55">
        <f>+'32200'!E34</f>
        <v>0</v>
      </c>
      <c r="P37" s="57">
        <f>+'32200'!F34</f>
        <v>0</v>
      </c>
      <c r="Q37" s="57">
        <f>+'32200'!G34</f>
        <v>0</v>
      </c>
      <c r="S37" s="43"/>
      <c r="T37" s="50" t="s">
        <v>171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+'32200'!E35</f>
        <v>0</v>
      </c>
      <c r="P38" s="57">
        <f>+'32200'!F35</f>
        <v>0</v>
      </c>
      <c r="Q38" s="57">
        <f>+'32200'!G35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55">
        <f>+'32200'!E36</f>
        <v>0</v>
      </c>
      <c r="P39" s="57">
        <f>+'32200'!F36</f>
        <v>0</v>
      </c>
      <c r="Q39" s="57">
        <f>+'32200'!G36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+'32200'!E133</f>
        <v>0</v>
      </c>
      <c r="I40" s="57">
        <f>+'32200'!F133</f>
        <v>0</v>
      </c>
      <c r="J40" s="57">
        <f>+'32200'!G133</f>
        <v>0</v>
      </c>
      <c r="K40" s="55"/>
      <c r="L40" s="43">
        <v>5270</v>
      </c>
      <c r="M40" s="58"/>
      <c r="N40" s="59" t="s">
        <v>91</v>
      </c>
      <c r="O40" s="55">
        <f>+'32200'!E37</f>
        <v>0</v>
      </c>
      <c r="P40" s="57">
        <f>+'32200'!F37</f>
        <v>0</v>
      </c>
      <c r="Q40" s="57">
        <f>+'32200'!G37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+'32200'!E134</f>
        <v>0</v>
      </c>
      <c r="I41" s="57">
        <f>+'32200'!F134</f>
        <v>0</v>
      </c>
      <c r="J41" s="57">
        <f>+'32200'!G134</f>
        <v>0</v>
      </c>
      <c r="K41" s="55"/>
      <c r="L41" s="43">
        <v>5280</v>
      </c>
      <c r="M41" s="58"/>
      <c r="N41" s="59" t="s">
        <v>94</v>
      </c>
      <c r="O41" s="55">
        <f>+'32200'!E38</f>
        <v>0</v>
      </c>
      <c r="P41" s="57">
        <f>+'32200'!F38</f>
        <v>0</v>
      </c>
      <c r="Q41" s="57">
        <f>+'32200'!G38</f>
        <v>0</v>
      </c>
      <c r="T41" s="88" t="s">
        <v>195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+'32200'!E135</f>
        <v>0</v>
      </c>
      <c r="I42" s="57">
        <f>+'32200'!F135</f>
        <v>0</v>
      </c>
      <c r="J42" s="57">
        <f>+'32200'!G135</f>
        <v>0</v>
      </c>
      <c r="K42" s="55"/>
      <c r="L42" s="43">
        <v>5290</v>
      </c>
      <c r="M42" s="58"/>
      <c r="N42" s="59" t="s">
        <v>95</v>
      </c>
      <c r="O42" s="55">
        <f>+'32200'!E39</f>
        <v>0</v>
      </c>
      <c r="P42" s="57">
        <f>+'32200'!F39</f>
        <v>0</v>
      </c>
      <c r="Q42" s="57">
        <f>+'32200'!G39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+'32200'!E136</f>
        <v>0</v>
      </c>
      <c r="I43" s="57">
        <f>+'32200'!F136</f>
        <v>0</v>
      </c>
      <c r="J43" s="57">
        <f>+'32200'!G136</f>
        <v>0</v>
      </c>
      <c r="K43" s="55"/>
      <c r="L43" s="6">
        <v>5300</v>
      </c>
      <c r="M43" s="58"/>
      <c r="N43" s="59" t="s">
        <v>98</v>
      </c>
      <c r="O43" s="55">
        <f>+'32200'!E40</f>
        <v>0</v>
      </c>
      <c r="P43" s="57">
        <f>+'32200'!F40</f>
        <v>0</v>
      </c>
      <c r="Q43" s="57">
        <f>+'32200'!G40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+'32200'!E137</f>
        <v>0</v>
      </c>
      <c r="I44" s="57">
        <f>+'32200'!F137</f>
        <v>0</v>
      </c>
      <c r="J44" s="57">
        <f>+'32200'!G137</f>
        <v>0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0</v>
      </c>
      <c r="Q44" s="38">
        <f>SUM(Q45:Q47)</f>
        <v>0</v>
      </c>
      <c r="T44" s="184" t="s">
        <v>114</v>
      </c>
      <c r="U44" s="184"/>
      <c r="V44" s="184"/>
      <c r="W44" s="184"/>
      <c r="X44" s="184"/>
      <c r="Y44" s="184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82">
        <f>+'32200'!E42</f>
        <v>0</v>
      </c>
      <c r="P45" s="183">
        <f>+'32200'!F42</f>
        <v>0</v>
      </c>
      <c r="Q45" s="57">
        <f>+'32200'!G43</f>
        <v>0</v>
      </c>
      <c r="T45" s="184"/>
      <c r="U45" s="184"/>
      <c r="V45" s="184"/>
      <c r="W45" s="184"/>
      <c r="X45" s="184"/>
      <c r="Y45" s="184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82">
        <f>+'32200'!E43</f>
        <v>0</v>
      </c>
      <c r="P46" s="183">
        <f>+'32200'!F43</f>
        <v>0</v>
      </c>
      <c r="Q46" s="57">
        <f>+'32200'!G44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+'32200'!E140</f>
        <v>0</v>
      </c>
      <c r="I47" s="57">
        <f>+'32200'!F140</f>
        <v>0</v>
      </c>
      <c r="J47" s="57">
        <f>+'32200'!G140</f>
        <v>0</v>
      </c>
      <c r="K47" s="55"/>
      <c r="L47" s="6">
        <v>5400</v>
      </c>
      <c r="M47" s="58"/>
      <c r="N47" s="59" t="s">
        <v>103</v>
      </c>
      <c r="O47" s="182">
        <f>+'32200'!E44</f>
        <v>0</v>
      </c>
      <c r="P47" s="183">
        <f>+'32200'!F44</f>
        <v>0</v>
      </c>
      <c r="Q47" s="57">
        <f>+'32200'!G45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+'32200'!E141</f>
        <v>0</v>
      </c>
      <c r="I48" s="57">
        <f>+'32200'!F141</f>
        <v>0</v>
      </c>
      <c r="J48" s="57">
        <f>+'32200'!G141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82">
        <f>+'32200'!E46</f>
        <v>0</v>
      </c>
      <c r="P49" s="183">
        <f>+'32200'!F46</f>
        <v>0</v>
      </c>
      <c r="Q49" s="57">
        <f>+'32200'!G47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36">+I39+I34+I46</f>
        <v>0</v>
      </c>
      <c r="J50" s="75">
        <f t="shared" si="36"/>
        <v>0</v>
      </c>
      <c r="K50" s="78"/>
      <c r="L50" s="43">
        <v>5430</v>
      </c>
      <c r="M50" s="58"/>
      <c r="N50" s="59" t="s">
        <v>119</v>
      </c>
      <c r="O50" s="182">
        <f>+'32200'!E47</f>
        <v>0</v>
      </c>
      <c r="P50" s="183">
        <f>+'32200'!F47</f>
        <v>0</v>
      </c>
      <c r="Q50" s="57">
        <f>+'32200'!G48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82">
        <f>+'32200'!E48</f>
        <v>0</v>
      </c>
      <c r="P51" s="183">
        <f>+'32200'!F48</f>
        <v>0</v>
      </c>
      <c r="Q51" s="57">
        <f>+'32200'!G49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7">+I50+I30</f>
        <v>0</v>
      </c>
      <c r="J52" s="38">
        <f t="shared" si="37"/>
        <v>0</v>
      </c>
      <c r="K52" s="79"/>
      <c r="L52" s="43">
        <v>5450</v>
      </c>
      <c r="M52" s="58"/>
      <c r="N52" s="59" t="s">
        <v>123</v>
      </c>
      <c r="O52" s="182">
        <f>+'32200'!E49</f>
        <v>0</v>
      </c>
      <c r="P52" s="183">
        <f>+'32200'!F49</f>
        <v>0</v>
      </c>
      <c r="Q52" s="57">
        <f>+'32200'!G50</f>
        <v>0</v>
      </c>
      <c r="AA52" s="6">
        <v>3200</v>
      </c>
      <c r="AB52" s="47" t="s">
        <v>107</v>
      </c>
      <c r="AC52" s="48">
        <f t="shared" ref="AC52:AC57" si="38">IF(H39&gt;I39,H39-I39,0)</f>
        <v>0</v>
      </c>
      <c r="AD52" s="49">
        <f t="shared" ref="AD52:AD57" si="39">IF(I39&gt;H39,I39-H39,0)</f>
        <v>0</v>
      </c>
      <c r="AE52" s="48">
        <f t="shared" ref="AE52:AE57" si="40">IF(I39&gt;J39,I39-J39,0)</f>
        <v>0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82">
        <f>+'32200'!E50</f>
        <v>0</v>
      </c>
      <c r="P53" s="183">
        <f>+'32200'!F50</f>
        <v>0</v>
      </c>
      <c r="Q53" s="57">
        <f>+'32200'!G51</f>
        <v>0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0</v>
      </c>
      <c r="AE53" s="60">
        <f t="shared" si="40"/>
        <v>0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42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37">
        <f>SUM(O55:O60)</f>
        <v>0</v>
      </c>
      <c r="P54" s="38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0</v>
      </c>
      <c r="AD54" s="61">
        <f t="shared" si="39"/>
        <v>0</v>
      </c>
      <c r="AE54" s="60">
        <f t="shared" si="40"/>
        <v>0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82">
        <f>+'32200'!E52</f>
        <v>0</v>
      </c>
      <c r="P55" s="183">
        <f>+'32200'!F52</f>
        <v>0</v>
      </c>
      <c r="Q55" s="57">
        <f>+'32200'!G53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08" t="s">
        <v>114</v>
      </c>
      <c r="D56" s="208"/>
      <c r="E56" s="208"/>
      <c r="F56" s="208"/>
      <c r="G56" s="208"/>
      <c r="H56" s="208"/>
      <c r="I56" s="208"/>
      <c r="L56" s="43">
        <v>5530</v>
      </c>
      <c r="M56" s="58"/>
      <c r="N56" s="59" t="s">
        <v>131</v>
      </c>
      <c r="O56" s="182">
        <f>+'32200'!E53</f>
        <v>0</v>
      </c>
      <c r="P56" s="183">
        <f>+'32200'!F53</f>
        <v>0</v>
      </c>
      <c r="Q56" s="57">
        <f>+'32200'!G54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82">
        <f>+'32200'!E54</f>
        <v>0</v>
      </c>
      <c r="P57" s="183">
        <f>+'32200'!F54</f>
        <v>0</v>
      </c>
      <c r="Q57" s="57">
        <f>+'32200'!G55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82">
        <f>+'32200'!E55</f>
        <v>0</v>
      </c>
      <c r="P58" s="183">
        <f>+'32200'!F55</f>
        <v>0</v>
      </c>
      <c r="Q58" s="57">
        <f>+'32200'!G56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82">
        <f>+'32200'!E56</f>
        <v>0</v>
      </c>
      <c r="P59" s="183">
        <f>+'32200'!F56</f>
        <v>0</v>
      </c>
      <c r="Q59" s="57">
        <f>+'32200'!G57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82">
        <f>+'32200'!E57</f>
        <v>0</v>
      </c>
      <c r="P60" s="183">
        <f>+'32200'!F57</f>
        <v>0</v>
      </c>
      <c r="Q60" s="57">
        <f>+'32200'!G58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55">
        <f>+'32200'!E60</f>
        <v>0</v>
      </c>
      <c r="P62" s="57">
        <f>+'32200'!F60</f>
        <v>0</v>
      </c>
      <c r="Q62" s="57">
        <f>+'32200'!G60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184" t="s">
        <v>114</v>
      </c>
      <c r="AC63" s="184"/>
      <c r="AD63" s="184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0</v>
      </c>
      <c r="P64" s="75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37">
        <f>+O27-O64</f>
        <v>0</v>
      </c>
      <c r="P66" s="38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 t="shared" ref="P69:Q69" si="43">+I40-P66</f>
        <v>0</v>
      </c>
      <c r="Q69" s="175">
        <f t="shared" si="43"/>
        <v>0</v>
      </c>
    </row>
    <row r="70" spans="12:39" x14ac:dyDescent="0.25">
      <c r="AI70" s="184" t="s">
        <v>114</v>
      </c>
      <c r="AJ70" s="184"/>
      <c r="AK70" s="184"/>
      <c r="AL70" s="184"/>
      <c r="AM70" s="184"/>
    </row>
    <row r="71" spans="12:39" x14ac:dyDescent="0.25">
      <c r="M71" s="184" t="s">
        <v>114</v>
      </c>
      <c r="N71" s="184"/>
      <c r="O71" s="184"/>
      <c r="P71" s="184"/>
      <c r="Q71" s="56"/>
      <c r="R71" s="56"/>
      <c r="AI71" s="184"/>
      <c r="AJ71" s="184"/>
      <c r="AK71" s="184"/>
      <c r="AL71" s="184"/>
      <c r="AM71" s="184"/>
    </row>
    <row r="72" spans="12:39" x14ac:dyDescent="0.25">
      <c r="M72" s="184"/>
      <c r="N72" s="184"/>
      <c r="O72" s="184"/>
      <c r="P72" s="184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="70" zoomScaleNormal="70" workbookViewId="0">
      <pane xSplit="7" ySplit="3" topLeftCell="U48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2" customWidth="1"/>
    <col min="2" max="2" width="3.85546875" style="124" bestFit="1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12" t="s">
        <v>166</v>
      </c>
      <c r="C1" s="213"/>
      <c r="D1" s="213"/>
      <c r="E1" s="213"/>
      <c r="F1" s="213"/>
      <c r="G1" s="214"/>
    </row>
    <row r="2" spans="2:47" ht="14.45" customHeight="1" x14ac:dyDescent="0.25">
      <c r="B2" s="215" t="s">
        <v>148</v>
      </c>
      <c r="C2" s="216"/>
      <c r="D2" s="216"/>
      <c r="E2" s="216"/>
      <c r="F2" s="216"/>
      <c r="G2" s="217"/>
    </row>
    <row r="3" spans="2:47" ht="14.45" customHeight="1" x14ac:dyDescent="0.25">
      <c r="B3" s="195" t="s">
        <v>147</v>
      </c>
      <c r="C3" s="196"/>
      <c r="D3" s="196"/>
      <c r="E3" s="196"/>
      <c r="F3" s="196"/>
      <c r="G3" s="197"/>
      <c r="I3" s="209" t="s">
        <v>151</v>
      </c>
      <c r="J3" s="210"/>
      <c r="K3" s="211"/>
      <c r="M3" s="209" t="s">
        <v>152</v>
      </c>
      <c r="N3" s="210"/>
      <c r="O3" s="211"/>
      <c r="Q3" s="209" t="s">
        <v>153</v>
      </c>
      <c r="R3" s="210"/>
      <c r="S3" s="211"/>
      <c r="U3" s="209" t="s">
        <v>154</v>
      </c>
      <c r="V3" s="210"/>
      <c r="W3" s="211"/>
      <c r="Y3" s="209" t="s">
        <v>155</v>
      </c>
      <c r="Z3" s="210"/>
      <c r="AA3" s="211"/>
      <c r="AC3" s="209" t="s">
        <v>156</v>
      </c>
      <c r="AD3" s="210"/>
      <c r="AE3" s="211"/>
      <c r="AG3" s="209" t="s">
        <v>157</v>
      </c>
      <c r="AH3" s="210"/>
      <c r="AI3" s="211"/>
      <c r="AK3" s="209" t="s">
        <v>158</v>
      </c>
      <c r="AL3" s="210"/>
      <c r="AM3" s="211"/>
      <c r="AO3" s="209" t="s">
        <v>159</v>
      </c>
      <c r="AP3" s="210"/>
      <c r="AQ3" s="211"/>
      <c r="AS3" s="209" t="s">
        <v>160</v>
      </c>
      <c r="AT3" s="210"/>
      <c r="AU3" s="211"/>
    </row>
    <row r="4" spans="2:47" x14ac:dyDescent="0.25">
      <c r="B4" s="125"/>
      <c r="C4" s="10"/>
      <c r="D4" s="11"/>
      <c r="E4" s="144">
        <v>2022</v>
      </c>
      <c r="F4" s="7">
        <v>2021</v>
      </c>
      <c r="G4" s="7">
        <v>2020</v>
      </c>
      <c r="I4" s="144">
        <v>2022</v>
      </c>
      <c r="J4" s="7">
        <v>2021</v>
      </c>
      <c r="K4" s="7">
        <v>2020</v>
      </c>
      <c r="M4" s="144">
        <v>2022</v>
      </c>
      <c r="N4" s="7">
        <v>2021</v>
      </c>
      <c r="O4" s="7">
        <v>2020</v>
      </c>
      <c r="Q4" s="144">
        <v>2022</v>
      </c>
      <c r="R4" s="7">
        <v>2021</v>
      </c>
      <c r="S4" s="7">
        <v>2020</v>
      </c>
      <c r="U4" s="144">
        <v>2022</v>
      </c>
      <c r="V4" s="7">
        <v>2021</v>
      </c>
      <c r="W4" s="7">
        <v>2020</v>
      </c>
      <c r="Y4" s="144">
        <v>2022</v>
      </c>
      <c r="Z4" s="7">
        <v>2021</v>
      </c>
      <c r="AA4" s="7">
        <v>2020</v>
      </c>
      <c r="AC4" s="144">
        <v>2022</v>
      </c>
      <c r="AD4" s="7">
        <v>2021</v>
      </c>
      <c r="AE4" s="7">
        <v>2020</v>
      </c>
      <c r="AG4" s="144">
        <v>2022</v>
      </c>
      <c r="AH4" s="7">
        <v>2021</v>
      </c>
      <c r="AI4" s="7">
        <v>2020</v>
      </c>
      <c r="AK4" s="144">
        <v>2022</v>
      </c>
      <c r="AL4" s="7">
        <v>2021</v>
      </c>
      <c r="AM4" s="7">
        <v>2020</v>
      </c>
      <c r="AO4" s="144">
        <v>2022</v>
      </c>
      <c r="AP4" s="7">
        <v>2021</v>
      </c>
      <c r="AQ4" s="7">
        <v>2020</v>
      </c>
      <c r="AS4" s="144">
        <v>2022</v>
      </c>
      <c r="AT4" s="7">
        <v>2021</v>
      </c>
      <c r="AU4" s="7">
        <v>2020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12" t="str">
        <f>+B1</f>
        <v>3.2.2.0.0 Entidades Paramunicipales Empresariales Financieras Monetarias Con Participacion Estatal Mayoritaria</v>
      </c>
      <c r="C67" s="213"/>
      <c r="D67" s="213"/>
      <c r="E67" s="213"/>
      <c r="F67" s="213"/>
      <c r="G67" s="214"/>
    </row>
    <row r="68" spans="2:47" x14ac:dyDescent="0.25">
      <c r="B68" s="215" t="s">
        <v>149</v>
      </c>
      <c r="C68" s="216"/>
      <c r="D68" s="216"/>
      <c r="E68" s="216"/>
      <c r="F68" s="216"/>
      <c r="G68" s="217"/>
    </row>
    <row r="69" spans="2:47" x14ac:dyDescent="0.25">
      <c r="B69" s="195" t="s">
        <v>150</v>
      </c>
      <c r="C69" s="216"/>
      <c r="D69" s="216"/>
      <c r="E69" s="216"/>
      <c r="F69" s="216"/>
      <c r="G69" s="197"/>
      <c r="I69" s="209" t="str">
        <f t="shared" ref="I69" si="70">+I3</f>
        <v>Descentralizado 1</v>
      </c>
      <c r="J69" s="210"/>
      <c r="K69" s="211"/>
      <c r="M69" s="209" t="str">
        <f t="shared" ref="M69" si="71">+M3</f>
        <v>Descentralizado 2</v>
      </c>
      <c r="N69" s="210"/>
      <c r="O69" s="211"/>
      <c r="Q69" s="209" t="str">
        <f t="shared" ref="Q69" si="72">+Q3</f>
        <v>Descentralizado 3</v>
      </c>
      <c r="R69" s="210"/>
      <c r="S69" s="211"/>
      <c r="U69" s="209" t="str">
        <f t="shared" ref="U69" si="73">+U3</f>
        <v>Descentralizado 4</v>
      </c>
      <c r="V69" s="210"/>
      <c r="W69" s="211"/>
      <c r="Y69" s="209" t="str">
        <f t="shared" ref="Y69" si="74">+Y3</f>
        <v>Descentralizado 5</v>
      </c>
      <c r="Z69" s="210"/>
      <c r="AA69" s="211"/>
      <c r="AC69" s="209" t="str">
        <f>+AC3</f>
        <v>Descentralizado 6</v>
      </c>
      <c r="AD69" s="210"/>
      <c r="AE69" s="211"/>
      <c r="AG69" s="209" t="str">
        <f>+AG3</f>
        <v>Descentralizado 7</v>
      </c>
      <c r="AH69" s="210"/>
      <c r="AI69" s="211"/>
      <c r="AK69" s="209" t="str">
        <f>+AK3</f>
        <v>Descentralizado 8</v>
      </c>
      <c r="AL69" s="210"/>
      <c r="AM69" s="211"/>
      <c r="AO69" s="209" t="str">
        <f>+AO3</f>
        <v>Descentralizado 9</v>
      </c>
      <c r="AP69" s="210"/>
      <c r="AQ69" s="211"/>
      <c r="AS69" s="209" t="str">
        <f>+AS3</f>
        <v>Descentralizado 10</v>
      </c>
      <c r="AT69" s="210"/>
      <c r="AU69" s="211"/>
    </row>
    <row r="70" spans="2:47" x14ac:dyDescent="0.25">
      <c r="B70" s="125"/>
      <c r="C70" s="10"/>
      <c r="D70" s="11"/>
      <c r="E70" s="144">
        <v>2022</v>
      </c>
      <c r="F70" s="7">
        <v>2021</v>
      </c>
      <c r="G70" s="7">
        <v>2020</v>
      </c>
      <c r="I70" s="144">
        <v>2022</v>
      </c>
      <c r="J70" s="7">
        <v>2021</v>
      </c>
      <c r="K70" s="7">
        <v>2020</v>
      </c>
      <c r="M70" s="144">
        <v>2022</v>
      </c>
      <c r="N70" s="7">
        <v>2021</v>
      </c>
      <c r="O70" s="7">
        <v>2020</v>
      </c>
      <c r="Q70" s="144">
        <v>2022</v>
      </c>
      <c r="R70" s="7">
        <v>2021</v>
      </c>
      <c r="S70" s="7">
        <v>2020</v>
      </c>
      <c r="U70" s="144">
        <v>2022</v>
      </c>
      <c r="V70" s="7">
        <v>2021</v>
      </c>
      <c r="W70" s="7">
        <v>2020</v>
      </c>
      <c r="Y70" s="144">
        <v>2022</v>
      </c>
      <c r="Z70" s="7">
        <v>2021</v>
      </c>
      <c r="AA70" s="7">
        <v>2020</v>
      </c>
      <c r="AC70" s="144">
        <v>2022</v>
      </c>
      <c r="AD70" s="7">
        <v>2021</v>
      </c>
      <c r="AE70" s="7">
        <v>2020</v>
      </c>
      <c r="AG70" s="144">
        <v>2022</v>
      </c>
      <c r="AH70" s="7">
        <v>2021</v>
      </c>
      <c r="AI70" s="7">
        <v>2020</v>
      </c>
      <c r="AK70" s="144">
        <v>2022</v>
      </c>
      <c r="AL70" s="7">
        <v>2021</v>
      </c>
      <c r="AM70" s="7">
        <v>2020</v>
      </c>
      <c r="AO70" s="144">
        <v>2022</v>
      </c>
      <c r="AP70" s="7">
        <v>2021</v>
      </c>
      <c r="AQ70" s="7">
        <v>2020</v>
      </c>
      <c r="AS70" s="144">
        <v>2022</v>
      </c>
      <c r="AT70" s="7">
        <v>2021</v>
      </c>
      <c r="AU70" s="7">
        <v>2020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opLeftCell="O1" zoomScale="70" zoomScaleNormal="70" workbookViewId="0"/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5.5703125" style="16" hidden="1" customWidth="1"/>
    <col min="7" max="7" width="50.85546875" style="22" customWidth="1"/>
    <col min="8" max="9" width="15.85546875" style="22" customWidth="1"/>
    <col min="10" max="10" width="16" style="22" hidden="1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17.140625" style="22" hidden="1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5.140625" style="22" hidden="1" customWidth="1"/>
    <col min="32" max="32" width="15.42578125" style="22" hidden="1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85" t="str">
        <f>+'32300'!B1</f>
        <v>3.2.3.0.0 Entidades Paraestatales Empresariales Financieras No Monetarias Con Participacion Estatal Mayoritaria</v>
      </c>
      <c r="D2" s="186"/>
      <c r="E2" s="186"/>
      <c r="F2" s="186"/>
      <c r="G2" s="186"/>
      <c r="H2" s="186"/>
      <c r="I2" s="186"/>
      <c r="J2" s="159"/>
      <c r="K2" s="2"/>
      <c r="L2" s="1"/>
      <c r="M2" s="185" t="str">
        <f>+C2</f>
        <v>3.2.3.0.0 Entidades Paraestatales Empresariales Financieras No Monetarias Con Participacion Estatal Mayoritaria</v>
      </c>
      <c r="N2" s="186"/>
      <c r="O2" s="186"/>
      <c r="P2" s="200"/>
      <c r="Q2" s="165"/>
      <c r="R2" s="2"/>
      <c r="S2" s="1"/>
      <c r="T2" s="189" t="str">
        <f>+C2</f>
        <v>3.2.3.0.0 Entidades Paraestatales Empresariales Financieras No Monetarias Con Participacion Estatal Mayoritaria</v>
      </c>
      <c r="U2" s="190"/>
      <c r="V2" s="190"/>
      <c r="W2" s="190"/>
      <c r="X2" s="190"/>
      <c r="Y2" s="191"/>
      <c r="Z2" s="2"/>
      <c r="AA2" s="1"/>
      <c r="AB2" s="185" t="str">
        <f>+C2</f>
        <v>3.2.3.0.0 Entidades Paraestatales Empresariales Financieras No Monetarias Con Participacion Estatal Mayoritaria</v>
      </c>
      <c r="AC2" s="186"/>
      <c r="AD2" s="186"/>
      <c r="AE2" s="162"/>
      <c r="AF2" s="168"/>
      <c r="AG2" s="2"/>
      <c r="AH2" s="1"/>
      <c r="AI2" s="185" t="str">
        <f>+C2</f>
        <v>3.2.3.0.0 Entidades Paraestatales Empresariales Financieras No Monetarias Con Participacion Estatal Mayoritaria</v>
      </c>
      <c r="AJ2" s="186"/>
      <c r="AK2" s="186"/>
      <c r="AL2" s="186"/>
      <c r="AM2" s="200"/>
    </row>
    <row r="3" spans="1:39" x14ac:dyDescent="0.25">
      <c r="A3" s="1"/>
      <c r="B3" s="1"/>
      <c r="C3" s="187" t="str">
        <f>+'32300'!B68</f>
        <v>Estado de Situación Financiera</v>
      </c>
      <c r="D3" s="188"/>
      <c r="E3" s="188"/>
      <c r="F3" s="188"/>
      <c r="G3" s="188"/>
      <c r="H3" s="188"/>
      <c r="I3" s="188"/>
      <c r="J3" s="160"/>
      <c r="K3" s="2"/>
      <c r="L3" s="1"/>
      <c r="M3" s="187" t="str">
        <f>+'32300'!B2</f>
        <v>Estado de Actividades</v>
      </c>
      <c r="N3" s="188"/>
      <c r="O3" s="188"/>
      <c r="P3" s="201"/>
      <c r="Q3" s="166"/>
      <c r="R3" s="2"/>
      <c r="S3" s="1"/>
      <c r="T3" s="202" t="s">
        <v>161</v>
      </c>
      <c r="U3" s="203"/>
      <c r="V3" s="203"/>
      <c r="W3" s="203"/>
      <c r="X3" s="203"/>
      <c r="Y3" s="204"/>
      <c r="Z3" s="2"/>
      <c r="AA3" s="1"/>
      <c r="AB3" s="187" t="s">
        <v>162</v>
      </c>
      <c r="AC3" s="188"/>
      <c r="AD3" s="188"/>
      <c r="AE3" s="163"/>
      <c r="AF3" s="169"/>
      <c r="AG3" s="2"/>
      <c r="AH3" s="1"/>
      <c r="AI3" s="187" t="s">
        <v>163</v>
      </c>
      <c r="AJ3" s="188"/>
      <c r="AK3" s="188"/>
      <c r="AL3" s="188"/>
      <c r="AM3" s="201"/>
    </row>
    <row r="4" spans="1:39" x14ac:dyDescent="0.25">
      <c r="A4" s="1"/>
      <c r="B4" s="1"/>
      <c r="C4" s="187" t="str">
        <f>+'32300'!B69</f>
        <v>Al 31 de Diciembre de 2019</v>
      </c>
      <c r="D4" s="188"/>
      <c r="E4" s="188"/>
      <c r="F4" s="188"/>
      <c r="G4" s="188"/>
      <c r="H4" s="188"/>
      <c r="I4" s="188"/>
      <c r="J4" s="160"/>
      <c r="K4" s="2"/>
      <c r="L4" s="1"/>
      <c r="M4" s="187" t="str">
        <f>+'32300'!B3</f>
        <v>Del 01 de Enero al 31 de Diciembre de 2019</v>
      </c>
      <c r="N4" s="188"/>
      <c r="O4" s="188"/>
      <c r="P4" s="201"/>
      <c r="Q4" s="166"/>
      <c r="R4" s="2"/>
      <c r="S4" s="1"/>
      <c r="T4" s="205" t="str">
        <f>+M4</f>
        <v>Del 01 de Enero al 31 de Diciembre de 2019</v>
      </c>
      <c r="U4" s="206"/>
      <c r="V4" s="206"/>
      <c r="W4" s="206"/>
      <c r="X4" s="206"/>
      <c r="Y4" s="207"/>
      <c r="Z4" s="2"/>
      <c r="AA4" s="4"/>
      <c r="AB4" s="187" t="str">
        <f>+M4</f>
        <v>Del 01 de Enero al 31 de Diciembre de 2019</v>
      </c>
      <c r="AC4" s="188"/>
      <c r="AD4" s="188"/>
      <c r="AE4" s="163"/>
      <c r="AF4" s="169"/>
      <c r="AG4" s="2"/>
      <c r="AH4" s="1"/>
      <c r="AI4" s="187" t="str">
        <f>+T4</f>
        <v>Del 01 de Enero al 31 de Diciembre de 2019</v>
      </c>
      <c r="AJ4" s="188"/>
      <c r="AK4" s="188"/>
      <c r="AL4" s="188"/>
      <c r="AM4" s="201"/>
    </row>
    <row r="5" spans="1:39" ht="30.6" customHeight="1" x14ac:dyDescent="0.25">
      <c r="A5" s="4"/>
      <c r="B5" s="4"/>
      <c r="C5" s="192"/>
      <c r="D5" s="193"/>
      <c r="E5" s="193"/>
      <c r="F5" s="193"/>
      <c r="G5" s="193"/>
      <c r="H5" s="193"/>
      <c r="I5" s="193"/>
      <c r="J5" s="161"/>
      <c r="K5" s="5"/>
      <c r="L5" s="4"/>
      <c r="M5" s="192"/>
      <c r="N5" s="193"/>
      <c r="O5" s="193"/>
      <c r="P5" s="194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192"/>
      <c r="AC5" s="193"/>
      <c r="AD5" s="193"/>
      <c r="AE5" s="164"/>
      <c r="AF5" s="170"/>
      <c r="AG5" s="5"/>
      <c r="AH5" s="4"/>
      <c r="AI5" s="195"/>
      <c r="AJ5" s="196"/>
      <c r="AK5" s="196"/>
      <c r="AL5" s="196"/>
      <c r="AM5" s="197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2022</v>
      </c>
      <c r="E6" s="8">
        <v>2021</v>
      </c>
      <c r="F6" s="8">
        <v>2017</v>
      </c>
      <c r="G6" s="17" t="s">
        <v>7</v>
      </c>
      <c r="H6" s="8">
        <v>2022</v>
      </c>
      <c r="I6" s="7">
        <v>2021</v>
      </c>
      <c r="J6" s="134">
        <v>2017</v>
      </c>
      <c r="K6" s="8"/>
      <c r="L6" s="9"/>
      <c r="M6" s="10"/>
      <c r="N6" s="11"/>
      <c r="O6" s="8">
        <v>2022</v>
      </c>
      <c r="P6" s="7">
        <v>2021</v>
      </c>
      <c r="Q6" s="7">
        <v>2017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198" t="s">
        <v>0</v>
      </c>
      <c r="AJ6" s="199"/>
      <c r="AK6" s="199"/>
      <c r="AL6" s="8">
        <v>2022</v>
      </c>
      <c r="AM6" s="7">
        <v>2021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190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0</v>
      </c>
      <c r="P8" s="38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+'32300'!E74</f>
        <v>0</v>
      </c>
      <c r="E9" s="55">
        <f>+'32300'!F74</f>
        <v>0</v>
      </c>
      <c r="F9" s="55">
        <f>+'32300'!G74</f>
        <v>0</v>
      </c>
      <c r="G9" s="56" t="s">
        <v>17</v>
      </c>
      <c r="H9" s="55">
        <f>+'32300'!E102</f>
        <v>0</v>
      </c>
      <c r="I9" s="57">
        <f>+'32300'!F102</f>
        <v>0</v>
      </c>
      <c r="J9" s="57">
        <f>+'32300'!G102</f>
        <v>0</v>
      </c>
      <c r="K9" s="55"/>
      <c r="L9" s="43">
        <v>4110</v>
      </c>
      <c r="M9" s="58"/>
      <c r="N9" s="59" t="s">
        <v>18</v>
      </c>
      <c r="O9" s="55">
        <f>+'32300'!E7</f>
        <v>0</v>
      </c>
      <c r="P9" s="57">
        <f>+'32300'!F7</f>
        <v>0</v>
      </c>
      <c r="Q9" s="57">
        <f>+'32300'!G7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+'32300'!E75</f>
        <v>0</v>
      </c>
      <c r="E10" s="55">
        <f>+'32300'!F75</f>
        <v>0</v>
      </c>
      <c r="F10" s="55">
        <f>+'32300'!G75</f>
        <v>0</v>
      </c>
      <c r="G10" s="56" t="s">
        <v>21</v>
      </c>
      <c r="H10" s="55">
        <f>+'32300'!E103</f>
        <v>0</v>
      </c>
      <c r="I10" s="57">
        <f>+'32300'!F103</f>
        <v>0</v>
      </c>
      <c r="J10" s="57">
        <f>+'32300'!G103</f>
        <v>0</v>
      </c>
      <c r="K10" s="55"/>
      <c r="L10" s="43">
        <v>4120</v>
      </c>
      <c r="M10" s="58"/>
      <c r="N10" s="59" t="s">
        <v>22</v>
      </c>
      <c r="O10" s="55">
        <f>+'32300'!E8</f>
        <v>0</v>
      </c>
      <c r="P10" s="57">
        <f>+'32300'!F8</f>
        <v>0</v>
      </c>
      <c r="Q10" s="57">
        <f>+'32300'!G8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+'32300'!E76</f>
        <v>0</v>
      </c>
      <c r="E11" s="55">
        <f>+'32300'!F76</f>
        <v>0</v>
      </c>
      <c r="F11" s="55">
        <f>+'32300'!G76</f>
        <v>0</v>
      </c>
      <c r="G11" s="56" t="s">
        <v>25</v>
      </c>
      <c r="H11" s="55">
        <f>+'32300'!E104</f>
        <v>0</v>
      </c>
      <c r="I11" s="57">
        <f>+'32300'!F104</f>
        <v>0</v>
      </c>
      <c r="J11" s="57">
        <f>+'32300'!G104</f>
        <v>0</v>
      </c>
      <c r="K11" s="55"/>
      <c r="L11" s="43">
        <v>4130</v>
      </c>
      <c r="M11" s="58"/>
      <c r="N11" s="59" t="s">
        <v>26</v>
      </c>
      <c r="O11" s="55">
        <f>+'32300'!E9</f>
        <v>0</v>
      </c>
      <c r="P11" s="57">
        <f>+'32300'!F9</f>
        <v>0</v>
      </c>
      <c r="Q11" s="57">
        <f>+'32300'!G9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+'32300'!E77</f>
        <v>0</v>
      </c>
      <c r="E12" s="55">
        <f>+'32300'!F77</f>
        <v>0</v>
      </c>
      <c r="F12" s="55">
        <f>+'32300'!G77</f>
        <v>0</v>
      </c>
      <c r="G12" s="56" t="s">
        <v>28</v>
      </c>
      <c r="H12" s="55">
        <f>+'32300'!E105</f>
        <v>0</v>
      </c>
      <c r="I12" s="57">
        <f>+'32300'!F105</f>
        <v>0</v>
      </c>
      <c r="J12" s="57">
        <f>+'32300'!G105</f>
        <v>0</v>
      </c>
      <c r="K12" s="55"/>
      <c r="L12" s="43">
        <v>4140</v>
      </c>
      <c r="M12" s="58"/>
      <c r="N12" s="59" t="s">
        <v>29</v>
      </c>
      <c r="O12" s="55">
        <f>+'32300'!E10</f>
        <v>0</v>
      </c>
      <c r="P12" s="57">
        <f>+'32300'!F10</f>
        <v>0</v>
      </c>
      <c r="Q12" s="57">
        <f>+'32300'!G10</f>
        <v>0</v>
      </c>
      <c r="R12" s="2"/>
      <c r="S12" s="24">
        <v>900002</v>
      </c>
      <c r="T12" s="25" t="s">
        <v>191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7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+'32300'!E78</f>
        <v>0</v>
      </c>
      <c r="E13" s="55">
        <f>+'32300'!F78</f>
        <v>0</v>
      </c>
      <c r="F13" s="55">
        <f>+'32300'!G78</f>
        <v>0</v>
      </c>
      <c r="G13" s="56" t="s">
        <v>32</v>
      </c>
      <c r="H13" s="55">
        <f>+'32300'!E106</f>
        <v>0</v>
      </c>
      <c r="I13" s="57">
        <f>+'32300'!F106</f>
        <v>0</v>
      </c>
      <c r="J13" s="57">
        <f>+'32300'!G106</f>
        <v>0</v>
      </c>
      <c r="K13" s="55"/>
      <c r="L13" s="43">
        <v>4150</v>
      </c>
      <c r="M13" s="58"/>
      <c r="N13" s="59" t="s">
        <v>33</v>
      </c>
      <c r="O13" s="55">
        <f>+'32300'!E11</f>
        <v>0</v>
      </c>
      <c r="P13" s="57">
        <f>+'32300'!F11</f>
        <v>0</v>
      </c>
      <c r="Q13" s="57">
        <f>+'32300'!G11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7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+'32300'!E79</f>
        <v>0</v>
      </c>
      <c r="E14" s="55">
        <f>+'32300'!F79</f>
        <v>0</v>
      </c>
      <c r="F14" s="55">
        <f>+'32300'!G79</f>
        <v>0</v>
      </c>
      <c r="G14" s="56" t="s">
        <v>36</v>
      </c>
      <c r="H14" s="55">
        <f>+'32300'!E107</f>
        <v>0</v>
      </c>
      <c r="I14" s="57">
        <f>+'32300'!F107</f>
        <v>0</v>
      </c>
      <c r="J14" s="57">
        <f>+'32300'!G107</f>
        <v>0</v>
      </c>
      <c r="K14" s="55"/>
      <c r="L14" s="43">
        <v>4160</v>
      </c>
      <c r="M14" s="58"/>
      <c r="N14" s="59" t="s">
        <v>37</v>
      </c>
      <c r="O14" s="55">
        <f>+'32300'!E12</f>
        <v>0</v>
      </c>
      <c r="P14" s="57">
        <f>+'32300'!F12</f>
        <v>0</v>
      </c>
      <c r="Q14" s="57">
        <f>+'32300'!G12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7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+'32300'!E80</f>
        <v>0</v>
      </c>
      <c r="E15" s="55">
        <f>+'32300'!F80</f>
        <v>0</v>
      </c>
      <c r="F15" s="55">
        <f>+'32300'!G80</f>
        <v>0</v>
      </c>
      <c r="G15" s="56" t="s">
        <v>40</v>
      </c>
      <c r="H15" s="55">
        <f>+'32300'!E108</f>
        <v>0</v>
      </c>
      <c r="I15" s="57">
        <f>+'32300'!F108</f>
        <v>0</v>
      </c>
      <c r="J15" s="57">
        <f>+'32300'!G108</f>
        <v>0</v>
      </c>
      <c r="K15" s="55"/>
      <c r="L15" s="43">
        <v>4170</v>
      </c>
      <c r="M15" s="58"/>
      <c r="N15" s="59" t="s">
        <v>41</v>
      </c>
      <c r="O15" s="55">
        <f>+'32300'!E13</f>
        <v>0</v>
      </c>
      <c r="P15" s="57">
        <f>+'32300'!F13</f>
        <v>0</v>
      </c>
      <c r="Q15" s="57">
        <f>+'32300'!G13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+'32300'!E109</f>
        <v>0</v>
      </c>
      <c r="I16" s="57">
        <f>+'32300'!F109</f>
        <v>0</v>
      </c>
      <c r="J16" s="57">
        <f>+'32300'!G109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0</v>
      </c>
      <c r="P17" s="38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82">
        <f>+'32300'!E15</f>
        <v>0</v>
      </c>
      <c r="P18" s="183">
        <f>+'32300'!F15</f>
        <v>0</v>
      </c>
      <c r="Q18" s="57">
        <f>+'32300'!G16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0</v>
      </c>
      <c r="AM18" s="63">
        <f t="shared" si="13"/>
        <v>0</v>
      </c>
    </row>
    <row r="19" spans="1:39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82">
        <f>+'32300'!E16</f>
        <v>0</v>
      </c>
      <c r="P19" s="183">
        <f>+'32300'!F16</f>
        <v>0</v>
      </c>
      <c r="Q19" s="57">
        <f>+'32300'!G17</f>
        <v>0</v>
      </c>
      <c r="S19" s="43"/>
      <c r="T19" s="25" t="s">
        <v>170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+'32300'!E85</f>
        <v>0</v>
      </c>
      <c r="E20" s="55">
        <f>+'32300'!F85</f>
        <v>0</v>
      </c>
      <c r="F20" s="55">
        <f>+'32300'!G85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0</v>
      </c>
      <c r="P20" s="38">
        <f t="shared" ref="P20" si="15">SUM(P21:P26)</f>
        <v>0</v>
      </c>
      <c r="Q20" s="38">
        <f t="shared" ref="Q20" si="16"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0</v>
      </c>
      <c r="AE20" s="60">
        <f t="shared" si="11"/>
        <v>0</v>
      </c>
      <c r="AF20" s="61">
        <f t="shared" si="12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+'32300'!E86</f>
        <v>0</v>
      </c>
      <c r="E21" s="55">
        <f>+'32300'!F86</f>
        <v>0</v>
      </c>
      <c r="F21" s="55">
        <f>+'32300'!G86</f>
        <v>0</v>
      </c>
      <c r="G21" s="56" t="s">
        <v>62</v>
      </c>
      <c r="H21" s="55">
        <f>+'32300'!E114</f>
        <v>0</v>
      </c>
      <c r="I21" s="57">
        <f>+'32300'!F114</f>
        <v>0</v>
      </c>
      <c r="J21" s="57">
        <f>+'32300'!G114</f>
        <v>0</v>
      </c>
      <c r="K21" s="55"/>
      <c r="L21" s="43">
        <v>4320</v>
      </c>
      <c r="M21" s="58"/>
      <c r="N21" s="59" t="s">
        <v>59</v>
      </c>
      <c r="O21" s="182">
        <f>+'32300'!E18</f>
        <v>0</v>
      </c>
      <c r="P21" s="183">
        <f>+'32300'!F18</f>
        <v>0</v>
      </c>
      <c r="Q21" s="57">
        <f>+'32300'!G19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0</v>
      </c>
      <c r="AM21" s="63">
        <f>+P31</f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+'32300'!E87</f>
        <v>0</v>
      </c>
      <c r="E22" s="55">
        <f>+'32300'!F87</f>
        <v>0</v>
      </c>
      <c r="F22" s="55">
        <f>+'32300'!G87</f>
        <v>0</v>
      </c>
      <c r="G22" s="56" t="s">
        <v>67</v>
      </c>
      <c r="H22" s="55">
        <f>+'32300'!E115</f>
        <v>0</v>
      </c>
      <c r="I22" s="57">
        <f>+'32300'!F115</f>
        <v>0</v>
      </c>
      <c r="J22" s="57">
        <f>+'32300'!G115</f>
        <v>0</v>
      </c>
      <c r="K22" s="55"/>
      <c r="L22" s="43">
        <v>4330</v>
      </c>
      <c r="M22" s="58"/>
      <c r="N22" s="59" t="s">
        <v>63</v>
      </c>
      <c r="O22" s="182">
        <f>+'32300'!E19</f>
        <v>0</v>
      </c>
      <c r="P22" s="183">
        <f>+'32300'!F19</f>
        <v>0</v>
      </c>
      <c r="Q22" s="57">
        <f>+'32300'!G20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0</v>
      </c>
      <c r="AD22" s="61">
        <f t="shared" si="10"/>
        <v>0</v>
      </c>
      <c r="AE22" s="60">
        <f t="shared" si="11"/>
        <v>0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0</v>
      </c>
      <c r="AM22" s="63">
        <f>+P32</f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+'32300'!E88</f>
        <v>0</v>
      </c>
      <c r="E23" s="55">
        <f>+'32300'!F88</f>
        <v>0</v>
      </c>
      <c r="F23" s="55">
        <f>+'32300'!G88</f>
        <v>0</v>
      </c>
      <c r="G23" s="56" t="s">
        <v>71</v>
      </c>
      <c r="H23" s="55">
        <f>+'32300'!E116</f>
        <v>0</v>
      </c>
      <c r="I23" s="57">
        <f>+'32300'!F116</f>
        <v>0</v>
      </c>
      <c r="J23" s="57">
        <f>+'32300'!G116</f>
        <v>0</v>
      </c>
      <c r="K23" s="55"/>
      <c r="L23" s="43">
        <v>4340</v>
      </c>
      <c r="M23" s="58"/>
      <c r="N23" s="59" t="s">
        <v>68</v>
      </c>
      <c r="O23" s="182">
        <f>+'32300'!E20</f>
        <v>0</v>
      </c>
      <c r="P23" s="183">
        <f>+'32300'!F20</f>
        <v>0</v>
      </c>
      <c r="Q23" s="57">
        <f>+'32300'!G21</f>
        <v>0</v>
      </c>
      <c r="S23" s="24"/>
      <c r="T23" s="25" t="s">
        <v>192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0</v>
      </c>
      <c r="AM23" s="63">
        <f t="shared" si="17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+'32300'!E89</f>
        <v>0</v>
      </c>
      <c r="E24" s="55">
        <f>+'32300'!F89</f>
        <v>0</v>
      </c>
      <c r="F24" s="55">
        <f>+'32300'!G89</f>
        <v>0</v>
      </c>
      <c r="G24" s="56" t="s">
        <v>75</v>
      </c>
      <c r="H24" s="55">
        <f>+'32300'!E117</f>
        <v>0</v>
      </c>
      <c r="I24" s="57">
        <f>+'32300'!F117</f>
        <v>0</v>
      </c>
      <c r="J24" s="57">
        <f>+'32300'!G117</f>
        <v>0</v>
      </c>
      <c r="K24" s="55"/>
      <c r="L24" s="43">
        <v>4390</v>
      </c>
      <c r="M24" s="58"/>
      <c r="N24" s="59" t="s">
        <v>72</v>
      </c>
      <c r="O24" s="182">
        <f>+'32300'!E21</f>
        <v>0</v>
      </c>
      <c r="P24" s="183">
        <f>+'32300'!F21</f>
        <v>0</v>
      </c>
      <c r="Q24" s="57">
        <f>+'32300'!G22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+'32300'!E90</f>
        <v>0</v>
      </c>
      <c r="E25" s="55">
        <f>+'32300'!F90</f>
        <v>0</v>
      </c>
      <c r="F25" s="55">
        <f>+'32300'!G90</f>
        <v>0</v>
      </c>
      <c r="G25" s="59" t="s">
        <v>79</v>
      </c>
      <c r="H25" s="55">
        <f>+'32300'!E118</f>
        <v>0</v>
      </c>
      <c r="I25" s="57">
        <f>+'32300'!F118</f>
        <v>0</v>
      </c>
      <c r="J25" s="57">
        <f>+'32300'!G118</f>
        <v>0</v>
      </c>
      <c r="K25" s="55"/>
      <c r="L25" s="43"/>
      <c r="M25" s="58"/>
      <c r="N25" s="59" t="s">
        <v>76</v>
      </c>
      <c r="O25" s="182">
        <f>+'32300'!E22</f>
        <v>0</v>
      </c>
      <c r="P25" s="183">
        <f>+'32300'!F22</f>
        <v>0</v>
      </c>
      <c r="Q25" s="57">
        <f>+'32300'!G23</f>
        <v>0</v>
      </c>
      <c r="S25" s="24">
        <v>900004</v>
      </c>
      <c r="T25" s="25" t="s">
        <v>193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+'32300'!E91</f>
        <v>0</v>
      </c>
      <c r="E26" s="55">
        <f>+'32300'!F91</f>
        <v>0</v>
      </c>
      <c r="F26" s="55">
        <f>+'32300'!G91</f>
        <v>0</v>
      </c>
      <c r="G26" s="56" t="s">
        <v>82</v>
      </c>
      <c r="H26" s="55">
        <f>+'32300'!E119</f>
        <v>0</v>
      </c>
      <c r="I26" s="57">
        <f>+'32300'!F119</f>
        <v>0</v>
      </c>
      <c r="J26" s="57">
        <f>+'32300'!G119</f>
        <v>0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x14ac:dyDescent="0.25">
      <c r="A27" s="43">
        <v>1280</v>
      </c>
      <c r="B27" s="43"/>
      <c r="C27" s="54" t="s">
        <v>80</v>
      </c>
      <c r="D27" s="55">
        <f>+'32300'!E92</f>
        <v>0</v>
      </c>
      <c r="E27" s="55">
        <f>+'32300'!F92</f>
        <v>0</v>
      </c>
      <c r="F27" s="55">
        <f>+'32300'!G92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0</v>
      </c>
      <c r="P27" s="75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0</v>
      </c>
      <c r="AM27" s="63">
        <f t="shared" si="18"/>
        <v>0</v>
      </c>
    </row>
    <row r="28" spans="1:39" x14ac:dyDescent="0.25">
      <c r="A28" s="43">
        <v>1290</v>
      </c>
      <c r="B28" s="43"/>
      <c r="C28" s="54" t="s">
        <v>84</v>
      </c>
      <c r="D28" s="55">
        <f>+'32300'!E93</f>
        <v>0</v>
      </c>
      <c r="E28" s="55">
        <f>+'32300'!F93</f>
        <v>0</v>
      </c>
      <c r="F28" s="55">
        <f>+'32300'!G93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0</v>
      </c>
      <c r="AE29" s="60">
        <f t="shared" ref="AE29:AE36" si="23">IF(I9&gt;J9,I9-J9,0)</f>
        <v>0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37">
        <f>SUM(O31:O33)</f>
        <v>0</v>
      </c>
      <c r="P30" s="38">
        <f t="shared" ref="P30" si="25">SUM(P31:P33)</f>
        <v>0</v>
      </c>
      <c r="Q30" s="38">
        <f t="shared" ref="Q30" si="26">SUM(Q31:Q33)</f>
        <v>0</v>
      </c>
      <c r="S30" s="24">
        <v>900005</v>
      </c>
      <c r="T30" s="25" t="s">
        <v>194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7">SUM(U30:X30)</f>
        <v>0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+'32300'!E28</f>
        <v>0</v>
      </c>
      <c r="P31" s="57">
        <f>+'32300'!F28</f>
        <v>0</v>
      </c>
      <c r="Q31" s="57">
        <f>+'32300'!G28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7"/>
        <v>0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+'32300'!E29</f>
        <v>0</v>
      </c>
      <c r="P32" s="57">
        <f>+'32300'!F29</f>
        <v>0</v>
      </c>
      <c r="Q32" s="57">
        <f>+'32300'!G29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7"/>
        <v>0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+'32300'!E30</f>
        <v>0</v>
      </c>
      <c r="P33" s="57">
        <f>+'32300'!F30</f>
        <v>0</v>
      </c>
      <c r="Q33" s="57">
        <f>+'32300'!G30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37">
        <f>SUM(O35:O43)</f>
        <v>0</v>
      </c>
      <c r="P34" s="38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+'32300'!E128</f>
        <v>0</v>
      </c>
      <c r="I35" s="57">
        <f>+'32300'!F128</f>
        <v>0</v>
      </c>
      <c r="J35" s="57">
        <f>+'32300'!G128</f>
        <v>0</v>
      </c>
      <c r="K35" s="55"/>
      <c r="L35" s="43">
        <v>5220</v>
      </c>
      <c r="M35" s="58"/>
      <c r="N35" s="59" t="s">
        <v>78</v>
      </c>
      <c r="O35" s="55">
        <f>+'32300'!E32</f>
        <v>0</v>
      </c>
      <c r="P35" s="57">
        <f>+'32300'!F32</f>
        <v>0</v>
      </c>
      <c r="Q35" s="57">
        <f>+'32300'!G32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+'32300'!E129</f>
        <v>0</v>
      </c>
      <c r="I36" s="57">
        <f>+'32300'!F129</f>
        <v>0</v>
      </c>
      <c r="J36" s="57">
        <f>+'32300'!G129</f>
        <v>0</v>
      </c>
      <c r="K36" s="55"/>
      <c r="L36" s="43">
        <v>5230</v>
      </c>
      <c r="M36" s="58"/>
      <c r="N36" s="59" t="s">
        <v>102</v>
      </c>
      <c r="O36" s="55">
        <f>+'32300'!E33</f>
        <v>0</v>
      </c>
      <c r="P36" s="57">
        <f>+'32300'!F33</f>
        <v>0</v>
      </c>
      <c r="Q36" s="57">
        <f>+'32300'!G33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+'32300'!E130</f>
        <v>0</v>
      </c>
      <c r="I37" s="57">
        <f>+'32300'!F130</f>
        <v>0</v>
      </c>
      <c r="J37" s="57">
        <f>+'32300'!G130</f>
        <v>0</v>
      </c>
      <c r="K37" s="55"/>
      <c r="L37" s="43">
        <v>5240</v>
      </c>
      <c r="M37" s="58"/>
      <c r="N37" s="59" t="s">
        <v>104</v>
      </c>
      <c r="O37" s="55">
        <f>+'32300'!E34</f>
        <v>0</v>
      </c>
      <c r="P37" s="57">
        <f>+'32300'!F34</f>
        <v>0</v>
      </c>
      <c r="Q37" s="57">
        <f>+'32300'!G34</f>
        <v>0</v>
      </c>
      <c r="S37" s="43"/>
      <c r="T37" s="50" t="s">
        <v>171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+'32300'!E35</f>
        <v>0</v>
      </c>
      <c r="P38" s="57">
        <f>+'32300'!F35</f>
        <v>0</v>
      </c>
      <c r="Q38" s="57">
        <f>+'32300'!G35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55">
        <f>+'32300'!E36</f>
        <v>0</v>
      </c>
      <c r="P39" s="57">
        <f>+'32300'!F36</f>
        <v>0</v>
      </c>
      <c r="Q39" s="57">
        <f>+'32300'!G36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+'32300'!E133</f>
        <v>0</v>
      </c>
      <c r="I40" s="57">
        <f>+'32300'!F133</f>
        <v>0</v>
      </c>
      <c r="J40" s="57">
        <f>+'32300'!G133</f>
        <v>0</v>
      </c>
      <c r="K40" s="55"/>
      <c r="L40" s="43">
        <v>5270</v>
      </c>
      <c r="M40" s="58"/>
      <c r="N40" s="59" t="s">
        <v>91</v>
      </c>
      <c r="O40" s="55">
        <f>+'32300'!E37</f>
        <v>0</v>
      </c>
      <c r="P40" s="57">
        <f>+'32300'!F37</f>
        <v>0</v>
      </c>
      <c r="Q40" s="57">
        <f>+'32300'!G37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+'32300'!E134</f>
        <v>0</v>
      </c>
      <c r="I41" s="57">
        <f>+'32300'!F134</f>
        <v>0</v>
      </c>
      <c r="J41" s="57">
        <f>+'32300'!G134</f>
        <v>0</v>
      </c>
      <c r="K41" s="55"/>
      <c r="L41" s="43">
        <v>5280</v>
      </c>
      <c r="M41" s="58"/>
      <c r="N41" s="59" t="s">
        <v>94</v>
      </c>
      <c r="O41" s="55">
        <f>+'32300'!E38</f>
        <v>0</v>
      </c>
      <c r="P41" s="57">
        <f>+'32300'!F38</f>
        <v>0</v>
      </c>
      <c r="Q41" s="57">
        <f>+'32300'!G38</f>
        <v>0</v>
      </c>
      <c r="T41" s="88" t="s">
        <v>195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+'32300'!E135</f>
        <v>0</v>
      </c>
      <c r="I42" s="57">
        <f>+'32300'!F135</f>
        <v>0</v>
      </c>
      <c r="J42" s="57">
        <f>+'32300'!G135</f>
        <v>0</v>
      </c>
      <c r="K42" s="55"/>
      <c r="L42" s="43">
        <v>5290</v>
      </c>
      <c r="M42" s="58"/>
      <c r="N42" s="59" t="s">
        <v>95</v>
      </c>
      <c r="O42" s="55">
        <f>+'32300'!E39</f>
        <v>0</v>
      </c>
      <c r="P42" s="57">
        <f>+'32300'!F39</f>
        <v>0</v>
      </c>
      <c r="Q42" s="57">
        <f>+'32300'!G39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+'32300'!E136</f>
        <v>0</v>
      </c>
      <c r="I43" s="57">
        <f>+'32300'!F136</f>
        <v>0</v>
      </c>
      <c r="J43" s="57">
        <f>+'32300'!G136</f>
        <v>0</v>
      </c>
      <c r="K43" s="55"/>
      <c r="L43" s="6">
        <v>5300</v>
      </c>
      <c r="M43" s="58"/>
      <c r="N43" s="59" t="s">
        <v>98</v>
      </c>
      <c r="O43" s="55">
        <f>+'32300'!E40</f>
        <v>0</v>
      </c>
      <c r="P43" s="57">
        <f>+'32300'!F40</f>
        <v>0</v>
      </c>
      <c r="Q43" s="57">
        <f>+'32300'!G40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+'32300'!E137</f>
        <v>0</v>
      </c>
      <c r="I44" s="57">
        <f>+'32300'!F137</f>
        <v>0</v>
      </c>
      <c r="J44" s="57">
        <f>+'32300'!G137</f>
        <v>0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0</v>
      </c>
      <c r="Q44" s="38">
        <f>SUM(Q45:Q47)</f>
        <v>0</v>
      </c>
      <c r="T44" s="184" t="s">
        <v>114</v>
      </c>
      <c r="U44" s="184"/>
      <c r="V44" s="184"/>
      <c r="W44" s="184"/>
      <c r="X44" s="184"/>
      <c r="Y44" s="184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82">
        <f>+'32300'!E42</f>
        <v>0</v>
      </c>
      <c r="P45" s="183">
        <f>+'32300'!F42</f>
        <v>0</v>
      </c>
      <c r="Q45" s="57">
        <f>+'32300'!G43</f>
        <v>0</v>
      </c>
      <c r="T45" s="184"/>
      <c r="U45" s="184"/>
      <c r="V45" s="184"/>
      <c r="W45" s="184"/>
      <c r="X45" s="184"/>
      <c r="Y45" s="184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82">
        <f>+'32300'!E43</f>
        <v>0</v>
      </c>
      <c r="P46" s="183">
        <f>+'32300'!F43</f>
        <v>0</v>
      </c>
      <c r="Q46" s="57">
        <f>+'32300'!G44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+'32300'!E140</f>
        <v>0</v>
      </c>
      <c r="I47" s="57">
        <f>+'32300'!F140</f>
        <v>0</v>
      </c>
      <c r="J47" s="57">
        <f>+'32300'!G140</f>
        <v>0</v>
      </c>
      <c r="K47" s="55"/>
      <c r="L47" s="6">
        <v>5400</v>
      </c>
      <c r="M47" s="58"/>
      <c r="N47" s="59" t="s">
        <v>103</v>
      </c>
      <c r="O47" s="182">
        <f>+'32300'!E44</f>
        <v>0</v>
      </c>
      <c r="P47" s="183">
        <f>+'32300'!F44</f>
        <v>0</v>
      </c>
      <c r="Q47" s="57">
        <f>+'32300'!G45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+'32300'!E141</f>
        <v>0</v>
      </c>
      <c r="I48" s="57">
        <f>+'32300'!F141</f>
        <v>0</v>
      </c>
      <c r="J48" s="57">
        <f>+'32300'!G141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82">
        <f>+'32300'!E46</f>
        <v>0</v>
      </c>
      <c r="P49" s="183">
        <f>+'32300'!F46</f>
        <v>0</v>
      </c>
      <c r="Q49" s="57">
        <f>+'32300'!G47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36">+I39+I34+I46</f>
        <v>0</v>
      </c>
      <c r="J50" s="75">
        <f t="shared" si="36"/>
        <v>0</v>
      </c>
      <c r="K50" s="78"/>
      <c r="L50" s="43">
        <v>5430</v>
      </c>
      <c r="M50" s="58"/>
      <c r="N50" s="59" t="s">
        <v>119</v>
      </c>
      <c r="O50" s="182">
        <f>+'32300'!E47</f>
        <v>0</v>
      </c>
      <c r="P50" s="183">
        <f>+'32300'!F47</f>
        <v>0</v>
      </c>
      <c r="Q50" s="57">
        <f>+'32300'!G48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82">
        <f>+'32300'!E48</f>
        <v>0</v>
      </c>
      <c r="P51" s="183">
        <f>+'32300'!F48</f>
        <v>0</v>
      </c>
      <c r="Q51" s="57">
        <f>+'32300'!G49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7">+I50+I30</f>
        <v>0</v>
      </c>
      <c r="J52" s="38">
        <f t="shared" si="37"/>
        <v>0</v>
      </c>
      <c r="K52" s="79"/>
      <c r="L52" s="43">
        <v>5450</v>
      </c>
      <c r="M52" s="58"/>
      <c r="N52" s="59" t="s">
        <v>123</v>
      </c>
      <c r="O52" s="182">
        <f>+'32300'!E49</f>
        <v>0</v>
      </c>
      <c r="P52" s="183">
        <f>+'32300'!F49</f>
        <v>0</v>
      </c>
      <c r="Q52" s="57">
        <f>+'32300'!G50</f>
        <v>0</v>
      </c>
      <c r="AA52" s="6">
        <v>3200</v>
      </c>
      <c r="AB52" s="47" t="s">
        <v>107</v>
      </c>
      <c r="AC52" s="48">
        <f t="shared" ref="AC52:AC57" si="38">IF(H39&gt;I39,H39-I39,0)</f>
        <v>0</v>
      </c>
      <c r="AD52" s="49">
        <f t="shared" ref="AD52:AD57" si="39">IF(I39&gt;H39,I39-H39,0)</f>
        <v>0</v>
      </c>
      <c r="AE52" s="48">
        <f t="shared" ref="AE52:AE57" si="40">IF(I39&gt;J39,I39-J39,0)</f>
        <v>0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82">
        <f>+'32300'!E50</f>
        <v>0</v>
      </c>
      <c r="P53" s="183">
        <f>+'32300'!F50</f>
        <v>0</v>
      </c>
      <c r="Q53" s="57">
        <f>+'32300'!G51</f>
        <v>0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0</v>
      </c>
      <c r="AE53" s="60">
        <f t="shared" si="40"/>
        <v>0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42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37">
        <f>SUM(O55:O60)</f>
        <v>0</v>
      </c>
      <c r="P54" s="38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0</v>
      </c>
      <c r="AD54" s="61">
        <f t="shared" si="39"/>
        <v>0</v>
      </c>
      <c r="AE54" s="60">
        <f t="shared" si="40"/>
        <v>0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82">
        <f>+'32300'!E52</f>
        <v>0</v>
      </c>
      <c r="P55" s="183">
        <f>+'32300'!F52</f>
        <v>0</v>
      </c>
      <c r="Q55" s="57">
        <f>+'32300'!G53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08" t="s">
        <v>114</v>
      </c>
      <c r="D56" s="208"/>
      <c r="E56" s="208"/>
      <c r="F56" s="208"/>
      <c r="G56" s="208"/>
      <c r="H56" s="208"/>
      <c r="I56" s="208"/>
      <c r="L56" s="43">
        <v>5530</v>
      </c>
      <c r="M56" s="58"/>
      <c r="N56" s="59" t="s">
        <v>131</v>
      </c>
      <c r="O56" s="182">
        <f>+'32300'!E53</f>
        <v>0</v>
      </c>
      <c r="P56" s="183">
        <f>+'32300'!F53</f>
        <v>0</v>
      </c>
      <c r="Q56" s="57">
        <f>+'32300'!G54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82">
        <f>+'32300'!E54</f>
        <v>0</v>
      </c>
      <c r="P57" s="183">
        <f>+'32300'!F54</f>
        <v>0</v>
      </c>
      <c r="Q57" s="57">
        <f>+'32300'!G55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82">
        <f>+'32300'!E55</f>
        <v>0</v>
      </c>
      <c r="P58" s="183">
        <f>+'32300'!F55</f>
        <v>0</v>
      </c>
      <c r="Q58" s="57">
        <f>+'32300'!G56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82">
        <f>+'32300'!E56</f>
        <v>0</v>
      </c>
      <c r="P59" s="183">
        <f>+'32300'!F56</f>
        <v>0</v>
      </c>
      <c r="Q59" s="57">
        <f>+'32300'!G57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82">
        <f>+'32300'!E57</f>
        <v>0</v>
      </c>
      <c r="P60" s="183">
        <f>+'32300'!F57</f>
        <v>0</v>
      </c>
      <c r="Q60" s="57">
        <f>+'32300'!G58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55">
        <f>+'32300'!E60</f>
        <v>0</v>
      </c>
      <c r="P62" s="57">
        <f>+'32300'!F60</f>
        <v>0</v>
      </c>
      <c r="Q62" s="57">
        <f>+'32300'!G60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184" t="s">
        <v>114</v>
      </c>
      <c r="AC63" s="184"/>
      <c r="AD63" s="184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0</v>
      </c>
      <c r="P64" s="75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37">
        <f>+O27-O64</f>
        <v>0</v>
      </c>
      <c r="P66" s="38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 t="shared" ref="P69:Q69" si="43">+I40-P66</f>
        <v>0</v>
      </c>
      <c r="Q69" s="175">
        <f t="shared" si="43"/>
        <v>0</v>
      </c>
    </row>
    <row r="70" spans="12:39" x14ac:dyDescent="0.25">
      <c r="AI70" s="184" t="s">
        <v>114</v>
      </c>
      <c r="AJ70" s="184"/>
      <c r="AK70" s="184"/>
      <c r="AL70" s="184"/>
      <c r="AM70" s="184"/>
    </row>
    <row r="71" spans="12:39" x14ac:dyDescent="0.25">
      <c r="M71" s="184" t="s">
        <v>114</v>
      </c>
      <c r="N71" s="184"/>
      <c r="O71" s="184"/>
      <c r="P71" s="184"/>
      <c r="Q71" s="56"/>
      <c r="R71" s="56"/>
      <c r="AI71" s="184"/>
      <c r="AJ71" s="184"/>
      <c r="AK71" s="184"/>
      <c r="AL71" s="184"/>
      <c r="AM71" s="184"/>
    </row>
    <row r="72" spans="12:39" x14ac:dyDescent="0.25">
      <c r="M72" s="184"/>
      <c r="N72" s="184"/>
      <c r="O72" s="184"/>
      <c r="P72" s="184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="70" zoomScaleNormal="70" workbookViewId="0">
      <pane xSplit="7" ySplit="3" topLeftCell="U4" activePane="bottomRight" state="frozen"/>
      <selection pane="topRight"/>
      <selection pane="bottomLeft"/>
      <selection pane="bottomRight" activeCell="B3" sqref="B3:G3"/>
    </sheetView>
  </sheetViews>
  <sheetFormatPr baseColWidth="10" defaultRowHeight="15" x14ac:dyDescent="0.25"/>
  <cols>
    <col min="1" max="1" width="2" customWidth="1"/>
    <col min="2" max="2" width="3.85546875" style="124" bestFit="1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12" t="s">
        <v>167</v>
      </c>
      <c r="C1" s="213"/>
      <c r="D1" s="213"/>
      <c r="E1" s="213"/>
      <c r="F1" s="213"/>
      <c r="G1" s="214"/>
    </row>
    <row r="2" spans="2:47" ht="14.45" customHeight="1" x14ac:dyDescent="0.25">
      <c r="B2" s="215" t="s">
        <v>148</v>
      </c>
      <c r="C2" s="216"/>
      <c r="D2" s="216"/>
      <c r="E2" s="216"/>
      <c r="F2" s="216"/>
      <c r="G2" s="217"/>
    </row>
    <row r="3" spans="2:47" ht="14.45" customHeight="1" x14ac:dyDescent="0.25">
      <c r="B3" s="195" t="s">
        <v>147</v>
      </c>
      <c r="C3" s="196"/>
      <c r="D3" s="196"/>
      <c r="E3" s="196"/>
      <c r="F3" s="196"/>
      <c r="G3" s="197"/>
      <c r="I3" s="209" t="s">
        <v>151</v>
      </c>
      <c r="J3" s="210"/>
      <c r="K3" s="211"/>
      <c r="M3" s="209" t="s">
        <v>152</v>
      </c>
      <c r="N3" s="210"/>
      <c r="O3" s="211"/>
      <c r="Q3" s="209" t="s">
        <v>153</v>
      </c>
      <c r="R3" s="210"/>
      <c r="S3" s="211"/>
      <c r="U3" s="209" t="s">
        <v>154</v>
      </c>
      <c r="V3" s="210"/>
      <c r="W3" s="211"/>
      <c r="Y3" s="209" t="s">
        <v>155</v>
      </c>
      <c r="Z3" s="210"/>
      <c r="AA3" s="211"/>
      <c r="AC3" s="209" t="s">
        <v>156</v>
      </c>
      <c r="AD3" s="210"/>
      <c r="AE3" s="211"/>
      <c r="AG3" s="209" t="s">
        <v>157</v>
      </c>
      <c r="AH3" s="210"/>
      <c r="AI3" s="211"/>
      <c r="AK3" s="209" t="s">
        <v>158</v>
      </c>
      <c r="AL3" s="210"/>
      <c r="AM3" s="211"/>
      <c r="AO3" s="209" t="s">
        <v>159</v>
      </c>
      <c r="AP3" s="210"/>
      <c r="AQ3" s="211"/>
      <c r="AS3" s="209" t="s">
        <v>160</v>
      </c>
      <c r="AT3" s="210"/>
      <c r="AU3" s="211"/>
    </row>
    <row r="4" spans="2:47" x14ac:dyDescent="0.25">
      <c r="B4" s="125"/>
      <c r="C4" s="10"/>
      <c r="D4" s="11"/>
      <c r="E4" s="144">
        <v>2022</v>
      </c>
      <c r="F4" s="7">
        <v>2021</v>
      </c>
      <c r="G4" s="7">
        <v>2020</v>
      </c>
      <c r="I4" s="144">
        <v>2022</v>
      </c>
      <c r="J4" s="7">
        <v>2021</v>
      </c>
      <c r="K4" s="7">
        <v>2020</v>
      </c>
      <c r="M4" s="144">
        <v>2022</v>
      </c>
      <c r="N4" s="7">
        <v>2021</v>
      </c>
      <c r="O4" s="7">
        <v>2020</v>
      </c>
      <c r="Q4" s="144">
        <v>2022</v>
      </c>
      <c r="R4" s="7">
        <v>2021</v>
      </c>
      <c r="S4" s="7">
        <v>2020</v>
      </c>
      <c r="U4" s="144">
        <v>2022</v>
      </c>
      <c r="V4" s="7">
        <v>2021</v>
      </c>
      <c r="W4" s="7">
        <v>2020</v>
      </c>
      <c r="Y4" s="144">
        <v>2022</v>
      </c>
      <c r="Z4" s="7">
        <v>2021</v>
      </c>
      <c r="AA4" s="7">
        <v>2020</v>
      </c>
      <c r="AC4" s="144">
        <v>2022</v>
      </c>
      <c r="AD4" s="7">
        <v>2021</v>
      </c>
      <c r="AE4" s="7">
        <v>2020</v>
      </c>
      <c r="AG4" s="144">
        <v>2022</v>
      </c>
      <c r="AH4" s="7">
        <v>2021</v>
      </c>
      <c r="AI4" s="7">
        <v>2020</v>
      </c>
      <c r="AK4" s="144">
        <v>2022</v>
      </c>
      <c r="AL4" s="7">
        <v>2021</v>
      </c>
      <c r="AM4" s="7">
        <v>2020</v>
      </c>
      <c r="AO4" s="144">
        <v>2022</v>
      </c>
      <c r="AP4" s="7">
        <v>2021</v>
      </c>
      <c r="AQ4" s="7">
        <v>2020</v>
      </c>
      <c r="AS4" s="144">
        <v>2022</v>
      </c>
      <c r="AT4" s="7">
        <v>2021</v>
      </c>
      <c r="AU4" s="7">
        <v>2020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12" t="str">
        <f>+B1</f>
        <v>3.2.3.0.0 Entidades Paraestatales Empresariales Financieras No Monetarias Con Participacion Estatal Mayoritaria</v>
      </c>
      <c r="C67" s="213"/>
      <c r="D67" s="213"/>
      <c r="E67" s="213"/>
      <c r="F67" s="213"/>
      <c r="G67" s="214"/>
    </row>
    <row r="68" spans="2:47" x14ac:dyDescent="0.25">
      <c r="B68" s="215" t="s">
        <v>149</v>
      </c>
      <c r="C68" s="216"/>
      <c r="D68" s="216"/>
      <c r="E68" s="216"/>
      <c r="F68" s="216"/>
      <c r="G68" s="217"/>
    </row>
    <row r="69" spans="2:47" x14ac:dyDescent="0.25">
      <c r="B69" s="195" t="s">
        <v>150</v>
      </c>
      <c r="C69" s="216"/>
      <c r="D69" s="216"/>
      <c r="E69" s="216"/>
      <c r="F69" s="216"/>
      <c r="G69" s="197"/>
      <c r="I69" s="209" t="str">
        <f t="shared" ref="I69" si="70">+I3</f>
        <v>Descentralizado 1</v>
      </c>
      <c r="J69" s="210"/>
      <c r="K69" s="211"/>
      <c r="M69" s="209" t="str">
        <f t="shared" ref="M69" si="71">+M3</f>
        <v>Descentralizado 2</v>
      </c>
      <c r="N69" s="210"/>
      <c r="O69" s="211"/>
      <c r="Q69" s="209" t="str">
        <f t="shared" ref="Q69" si="72">+Q3</f>
        <v>Descentralizado 3</v>
      </c>
      <c r="R69" s="210"/>
      <c r="S69" s="211"/>
      <c r="U69" s="209" t="str">
        <f t="shared" ref="U69" si="73">+U3</f>
        <v>Descentralizado 4</v>
      </c>
      <c r="V69" s="210"/>
      <c r="W69" s="211"/>
      <c r="Y69" s="209" t="str">
        <f t="shared" ref="Y69" si="74">+Y3</f>
        <v>Descentralizado 5</v>
      </c>
      <c r="Z69" s="210"/>
      <c r="AA69" s="211"/>
      <c r="AC69" s="209" t="str">
        <f>+AC3</f>
        <v>Descentralizado 6</v>
      </c>
      <c r="AD69" s="210"/>
      <c r="AE69" s="211"/>
      <c r="AG69" s="209" t="str">
        <f>+AG3</f>
        <v>Descentralizado 7</v>
      </c>
      <c r="AH69" s="210"/>
      <c r="AI69" s="211"/>
      <c r="AK69" s="209" t="str">
        <f>+AK3</f>
        <v>Descentralizado 8</v>
      </c>
      <c r="AL69" s="210"/>
      <c r="AM69" s="211"/>
      <c r="AO69" s="209" t="str">
        <f>+AO3</f>
        <v>Descentralizado 9</v>
      </c>
      <c r="AP69" s="210"/>
      <c r="AQ69" s="211"/>
      <c r="AS69" s="209" t="str">
        <f>+AS3</f>
        <v>Descentralizado 10</v>
      </c>
      <c r="AT69" s="210"/>
      <c r="AU69" s="211"/>
    </row>
    <row r="70" spans="2:47" x14ac:dyDescent="0.25">
      <c r="B70" s="125"/>
      <c r="C70" s="10"/>
      <c r="D70" s="11"/>
      <c r="E70" s="144">
        <v>2022</v>
      </c>
      <c r="F70" s="7">
        <v>2021</v>
      </c>
      <c r="G70" s="7">
        <v>2020</v>
      </c>
      <c r="I70" s="144">
        <v>2022</v>
      </c>
      <c r="J70" s="7">
        <v>2021</v>
      </c>
      <c r="K70" s="7">
        <v>2020</v>
      </c>
      <c r="M70" s="144">
        <v>2022</v>
      </c>
      <c r="N70" s="7">
        <v>2021</v>
      </c>
      <c r="O70" s="7">
        <v>2020</v>
      </c>
      <c r="Q70" s="144">
        <v>2022</v>
      </c>
      <c r="R70" s="7">
        <v>2021</v>
      </c>
      <c r="S70" s="7">
        <v>2020</v>
      </c>
      <c r="U70" s="144">
        <v>2022</v>
      </c>
      <c r="V70" s="7">
        <v>2021</v>
      </c>
      <c r="W70" s="7">
        <v>2020</v>
      </c>
      <c r="Y70" s="144">
        <v>2022</v>
      </c>
      <c r="Z70" s="7">
        <v>2021</v>
      </c>
      <c r="AA70" s="7">
        <v>2020</v>
      </c>
      <c r="AC70" s="144">
        <v>2022</v>
      </c>
      <c r="AD70" s="7">
        <v>2021</v>
      </c>
      <c r="AE70" s="7">
        <v>2020</v>
      </c>
      <c r="AG70" s="144">
        <v>2022</v>
      </c>
      <c r="AH70" s="7">
        <v>2021</v>
      </c>
      <c r="AI70" s="7">
        <v>2020</v>
      </c>
      <c r="AK70" s="144">
        <v>2022</v>
      </c>
      <c r="AL70" s="7">
        <v>2021</v>
      </c>
      <c r="AM70" s="7">
        <v>2020</v>
      </c>
      <c r="AO70" s="144">
        <v>2022</v>
      </c>
      <c r="AP70" s="7">
        <v>2021</v>
      </c>
      <c r="AQ70" s="7">
        <v>2020</v>
      </c>
      <c r="AS70" s="144">
        <v>2022</v>
      </c>
      <c r="AT70" s="7">
        <v>2021</v>
      </c>
      <c r="AU70" s="7">
        <v>2020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70" zoomScaleNormal="70" workbookViewId="0">
      <selection activeCell="C4" sqref="C4:I4"/>
    </sheetView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5.5703125" style="16" hidden="1" customWidth="1"/>
    <col min="7" max="7" width="50.85546875" style="22" customWidth="1"/>
    <col min="8" max="9" width="15.85546875" style="22" customWidth="1"/>
    <col min="10" max="10" width="16" style="22" hidden="1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17.140625" style="22" hidden="1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5.140625" style="22" hidden="1" customWidth="1"/>
    <col min="32" max="32" width="15.42578125" style="22" hidden="1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85" t="str">
        <f>+'32400'!B1</f>
        <v>3.2.4.0.0 Fideicomisos Financieros Publicos Con Participacion Estatal Mayoritaria Participacion Estatal Mayoritaria</v>
      </c>
      <c r="D2" s="186"/>
      <c r="E2" s="186"/>
      <c r="F2" s="186"/>
      <c r="G2" s="186"/>
      <c r="H2" s="186"/>
      <c r="I2" s="186"/>
      <c r="J2" s="159"/>
      <c r="K2" s="2"/>
      <c r="L2" s="1"/>
      <c r="M2" s="185" t="str">
        <f>+C2</f>
        <v>3.2.4.0.0 Fideicomisos Financieros Publicos Con Participacion Estatal Mayoritaria Participacion Estatal Mayoritaria</v>
      </c>
      <c r="N2" s="186"/>
      <c r="O2" s="186"/>
      <c r="P2" s="200"/>
      <c r="Q2" s="165"/>
      <c r="R2" s="2"/>
      <c r="S2" s="1"/>
      <c r="T2" s="189" t="str">
        <f>+C2</f>
        <v>3.2.4.0.0 Fideicomisos Financieros Publicos Con Participacion Estatal Mayoritaria Participacion Estatal Mayoritaria</v>
      </c>
      <c r="U2" s="190"/>
      <c r="V2" s="190"/>
      <c r="W2" s="190"/>
      <c r="X2" s="190"/>
      <c r="Y2" s="191"/>
      <c r="Z2" s="2"/>
      <c r="AA2" s="1"/>
      <c r="AB2" s="185" t="str">
        <f>+C2</f>
        <v>3.2.4.0.0 Fideicomisos Financieros Publicos Con Participacion Estatal Mayoritaria Participacion Estatal Mayoritaria</v>
      </c>
      <c r="AC2" s="186"/>
      <c r="AD2" s="186"/>
      <c r="AE2" s="162"/>
      <c r="AF2" s="168"/>
      <c r="AG2" s="2"/>
      <c r="AH2" s="1"/>
      <c r="AI2" s="185" t="str">
        <f>+C2</f>
        <v>3.2.4.0.0 Fideicomisos Financieros Publicos Con Participacion Estatal Mayoritaria Participacion Estatal Mayoritaria</v>
      </c>
      <c r="AJ2" s="186"/>
      <c r="AK2" s="186"/>
      <c r="AL2" s="186"/>
      <c r="AM2" s="200"/>
    </row>
    <row r="3" spans="1:39" x14ac:dyDescent="0.25">
      <c r="A3" s="1"/>
      <c r="B3" s="1"/>
      <c r="C3" s="187" t="str">
        <f>+'32400'!B68</f>
        <v>Estado de Situación Financiera</v>
      </c>
      <c r="D3" s="188"/>
      <c r="E3" s="188"/>
      <c r="F3" s="188"/>
      <c r="G3" s="188"/>
      <c r="H3" s="188"/>
      <c r="I3" s="188"/>
      <c r="J3" s="160"/>
      <c r="K3" s="2"/>
      <c r="L3" s="1"/>
      <c r="M3" s="187" t="str">
        <f>+'32400'!B2</f>
        <v>Estado de Actividades</v>
      </c>
      <c r="N3" s="188"/>
      <c r="O3" s="188"/>
      <c r="P3" s="201"/>
      <c r="Q3" s="166"/>
      <c r="R3" s="2"/>
      <c r="S3" s="1"/>
      <c r="T3" s="202" t="s">
        <v>161</v>
      </c>
      <c r="U3" s="203"/>
      <c r="V3" s="203"/>
      <c r="W3" s="203"/>
      <c r="X3" s="203"/>
      <c r="Y3" s="204"/>
      <c r="Z3" s="2"/>
      <c r="AA3" s="1"/>
      <c r="AB3" s="187" t="s">
        <v>162</v>
      </c>
      <c r="AC3" s="188"/>
      <c r="AD3" s="188"/>
      <c r="AE3" s="163"/>
      <c r="AF3" s="169"/>
      <c r="AG3" s="2"/>
      <c r="AH3" s="1"/>
      <c r="AI3" s="187" t="s">
        <v>163</v>
      </c>
      <c r="AJ3" s="188"/>
      <c r="AK3" s="188"/>
      <c r="AL3" s="188"/>
      <c r="AM3" s="201"/>
    </row>
    <row r="4" spans="1:39" x14ac:dyDescent="0.25">
      <c r="A4" s="1"/>
      <c r="B4" s="1"/>
      <c r="C4" s="187" t="str">
        <f>+'32400'!B69</f>
        <v>Al 31 de Diciembre de 2019</v>
      </c>
      <c r="D4" s="188"/>
      <c r="E4" s="188"/>
      <c r="F4" s="188"/>
      <c r="G4" s="188"/>
      <c r="H4" s="188"/>
      <c r="I4" s="188"/>
      <c r="J4" s="160"/>
      <c r="K4" s="2"/>
      <c r="L4" s="1"/>
      <c r="M4" s="187" t="str">
        <f>+'32400'!B3</f>
        <v>Del 01 de Enero al 31 de Diciembre de 2019</v>
      </c>
      <c r="N4" s="188"/>
      <c r="O4" s="188"/>
      <c r="P4" s="201"/>
      <c r="Q4" s="166"/>
      <c r="R4" s="2"/>
      <c r="S4" s="1"/>
      <c r="T4" s="205" t="str">
        <f>+M4</f>
        <v>Del 01 de Enero al 31 de Diciembre de 2019</v>
      </c>
      <c r="U4" s="206"/>
      <c r="V4" s="206"/>
      <c r="W4" s="206"/>
      <c r="X4" s="206"/>
      <c r="Y4" s="207"/>
      <c r="Z4" s="2"/>
      <c r="AA4" s="4"/>
      <c r="AB4" s="187" t="str">
        <f>+M4</f>
        <v>Del 01 de Enero al 31 de Diciembre de 2019</v>
      </c>
      <c r="AC4" s="188"/>
      <c r="AD4" s="188"/>
      <c r="AE4" s="163"/>
      <c r="AF4" s="169"/>
      <c r="AG4" s="2"/>
      <c r="AH4" s="1"/>
      <c r="AI4" s="187" t="str">
        <f>+T4</f>
        <v>Del 01 de Enero al 31 de Diciembre de 2019</v>
      </c>
      <c r="AJ4" s="188"/>
      <c r="AK4" s="188"/>
      <c r="AL4" s="188"/>
      <c r="AM4" s="201"/>
    </row>
    <row r="5" spans="1:39" ht="30.6" customHeight="1" x14ac:dyDescent="0.25">
      <c r="A5" s="4"/>
      <c r="B5" s="4"/>
      <c r="C5" s="192"/>
      <c r="D5" s="193"/>
      <c r="E5" s="193"/>
      <c r="F5" s="193"/>
      <c r="G5" s="193"/>
      <c r="H5" s="193"/>
      <c r="I5" s="193"/>
      <c r="J5" s="161"/>
      <c r="K5" s="5"/>
      <c r="L5" s="4"/>
      <c r="M5" s="192"/>
      <c r="N5" s="193"/>
      <c r="O5" s="193"/>
      <c r="P5" s="194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192"/>
      <c r="AC5" s="193"/>
      <c r="AD5" s="193"/>
      <c r="AE5" s="164"/>
      <c r="AF5" s="170"/>
      <c r="AG5" s="5"/>
      <c r="AH5" s="4"/>
      <c r="AI5" s="195"/>
      <c r="AJ5" s="196"/>
      <c r="AK5" s="196"/>
      <c r="AL5" s="196"/>
      <c r="AM5" s="197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2022</v>
      </c>
      <c r="E6" s="8">
        <v>2021</v>
      </c>
      <c r="F6" s="8">
        <v>2017</v>
      </c>
      <c r="G6" s="17" t="s">
        <v>7</v>
      </c>
      <c r="H6" s="8">
        <v>2022</v>
      </c>
      <c r="I6" s="7">
        <v>2021</v>
      </c>
      <c r="J6" s="134">
        <v>2017</v>
      </c>
      <c r="K6" s="8"/>
      <c r="L6" s="9"/>
      <c r="M6" s="10"/>
      <c r="N6" s="11"/>
      <c r="O6" s="8">
        <v>2022</v>
      </c>
      <c r="P6" s="7">
        <v>2021</v>
      </c>
      <c r="Q6" s="7">
        <v>2017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198" t="s">
        <v>0</v>
      </c>
      <c r="AJ6" s="199"/>
      <c r="AK6" s="199"/>
      <c r="AL6" s="8">
        <v>2022</v>
      </c>
      <c r="AM6" s="7">
        <v>2021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190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0</v>
      </c>
      <c r="P8" s="38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+'32400'!E74</f>
        <v>0</v>
      </c>
      <c r="E9" s="55">
        <f>+'32400'!F74</f>
        <v>0</v>
      </c>
      <c r="F9" s="55">
        <f>+'32400'!G74</f>
        <v>0</v>
      </c>
      <c r="G9" s="56" t="s">
        <v>17</v>
      </c>
      <c r="H9" s="55">
        <f>+'32400'!E102</f>
        <v>0</v>
      </c>
      <c r="I9" s="57">
        <f>+'32400'!F102</f>
        <v>0</v>
      </c>
      <c r="J9" s="57">
        <f>+'32400'!G102</f>
        <v>0</v>
      </c>
      <c r="K9" s="55"/>
      <c r="L9" s="43">
        <v>4110</v>
      </c>
      <c r="M9" s="58"/>
      <c r="N9" s="59" t="s">
        <v>18</v>
      </c>
      <c r="O9" s="55">
        <f>+'32400'!E7</f>
        <v>0</v>
      </c>
      <c r="P9" s="57">
        <f>+'32400'!F7</f>
        <v>0</v>
      </c>
      <c r="Q9" s="57">
        <f>+'32400'!G7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+'32400'!E75</f>
        <v>0</v>
      </c>
      <c r="E10" s="55">
        <f>+'32400'!F75</f>
        <v>0</v>
      </c>
      <c r="F10" s="55">
        <f>+'32400'!G75</f>
        <v>0</v>
      </c>
      <c r="G10" s="56" t="s">
        <v>21</v>
      </c>
      <c r="H10" s="55">
        <f>+'32400'!E103</f>
        <v>0</v>
      </c>
      <c r="I10" s="57">
        <f>+'32400'!F103</f>
        <v>0</v>
      </c>
      <c r="J10" s="57">
        <f>+'32400'!G103</f>
        <v>0</v>
      </c>
      <c r="K10" s="55"/>
      <c r="L10" s="43">
        <v>4120</v>
      </c>
      <c r="M10" s="58"/>
      <c r="N10" s="59" t="s">
        <v>22</v>
      </c>
      <c r="O10" s="55">
        <f>+'32400'!E8</f>
        <v>0</v>
      </c>
      <c r="P10" s="57">
        <f>+'32400'!F8</f>
        <v>0</v>
      </c>
      <c r="Q10" s="57">
        <f>+'32400'!G8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+'32400'!E76</f>
        <v>0</v>
      </c>
      <c r="E11" s="55">
        <f>+'32400'!F76</f>
        <v>0</v>
      </c>
      <c r="F11" s="55">
        <f>+'32400'!G76</f>
        <v>0</v>
      </c>
      <c r="G11" s="56" t="s">
        <v>25</v>
      </c>
      <c r="H11" s="55">
        <f>+'32400'!E104</f>
        <v>0</v>
      </c>
      <c r="I11" s="57">
        <f>+'32400'!F104</f>
        <v>0</v>
      </c>
      <c r="J11" s="57">
        <f>+'32400'!G104</f>
        <v>0</v>
      </c>
      <c r="K11" s="55"/>
      <c r="L11" s="43">
        <v>4130</v>
      </c>
      <c r="M11" s="58"/>
      <c r="N11" s="59" t="s">
        <v>26</v>
      </c>
      <c r="O11" s="55">
        <f>+'32400'!E9</f>
        <v>0</v>
      </c>
      <c r="P11" s="57">
        <f>+'32400'!F9</f>
        <v>0</v>
      </c>
      <c r="Q11" s="57">
        <f>+'32400'!G9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+'32400'!E77</f>
        <v>0</v>
      </c>
      <c r="E12" s="55">
        <f>+'32400'!F77</f>
        <v>0</v>
      </c>
      <c r="F12" s="55">
        <f>+'32400'!G77</f>
        <v>0</v>
      </c>
      <c r="G12" s="56" t="s">
        <v>28</v>
      </c>
      <c r="H12" s="55">
        <f>+'32400'!E105</f>
        <v>0</v>
      </c>
      <c r="I12" s="57">
        <f>+'32400'!F105</f>
        <v>0</v>
      </c>
      <c r="J12" s="57">
        <f>+'32400'!G105</f>
        <v>0</v>
      </c>
      <c r="K12" s="55"/>
      <c r="L12" s="43">
        <v>4140</v>
      </c>
      <c r="M12" s="58"/>
      <c r="N12" s="59" t="s">
        <v>29</v>
      </c>
      <c r="O12" s="55">
        <f>+'32400'!E10</f>
        <v>0</v>
      </c>
      <c r="P12" s="57">
        <f>+'32400'!F10</f>
        <v>0</v>
      </c>
      <c r="Q12" s="57">
        <f>+'32400'!G10</f>
        <v>0</v>
      </c>
      <c r="R12" s="2"/>
      <c r="S12" s="24">
        <v>900002</v>
      </c>
      <c r="T12" s="25" t="s">
        <v>191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7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+'32400'!E78</f>
        <v>0</v>
      </c>
      <c r="E13" s="55">
        <f>+'32400'!F78</f>
        <v>0</v>
      </c>
      <c r="F13" s="55">
        <f>+'32400'!G78</f>
        <v>0</v>
      </c>
      <c r="G13" s="56" t="s">
        <v>32</v>
      </c>
      <c r="H13" s="55">
        <f>+'32400'!E106</f>
        <v>0</v>
      </c>
      <c r="I13" s="57">
        <f>+'32400'!F106</f>
        <v>0</v>
      </c>
      <c r="J13" s="57">
        <f>+'32400'!G106</f>
        <v>0</v>
      </c>
      <c r="K13" s="55"/>
      <c r="L13" s="43">
        <v>4150</v>
      </c>
      <c r="M13" s="58"/>
      <c r="N13" s="59" t="s">
        <v>33</v>
      </c>
      <c r="O13" s="55">
        <f>+'32400'!E11</f>
        <v>0</v>
      </c>
      <c r="P13" s="57">
        <f>+'32400'!F11</f>
        <v>0</v>
      </c>
      <c r="Q13" s="57">
        <f>+'32400'!G11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7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+'32400'!E79</f>
        <v>0</v>
      </c>
      <c r="E14" s="55">
        <f>+'32400'!F79</f>
        <v>0</v>
      </c>
      <c r="F14" s="55">
        <f>+'32400'!G79</f>
        <v>0</v>
      </c>
      <c r="G14" s="56" t="s">
        <v>36</v>
      </c>
      <c r="H14" s="55">
        <f>+'32400'!E107</f>
        <v>0</v>
      </c>
      <c r="I14" s="57">
        <f>+'32400'!F107</f>
        <v>0</v>
      </c>
      <c r="J14" s="57">
        <f>+'32400'!G107</f>
        <v>0</v>
      </c>
      <c r="K14" s="55"/>
      <c r="L14" s="43">
        <v>4160</v>
      </c>
      <c r="M14" s="58"/>
      <c r="N14" s="59" t="s">
        <v>37</v>
      </c>
      <c r="O14" s="55">
        <f>+'32400'!E12</f>
        <v>0</v>
      </c>
      <c r="P14" s="57">
        <f>+'32400'!F12</f>
        <v>0</v>
      </c>
      <c r="Q14" s="57">
        <f>+'32400'!G12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7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+'32400'!E80</f>
        <v>0</v>
      </c>
      <c r="E15" s="55">
        <f>+'32400'!F80</f>
        <v>0</v>
      </c>
      <c r="F15" s="55">
        <f>+'32400'!G80</f>
        <v>0</v>
      </c>
      <c r="G15" s="56" t="s">
        <v>40</v>
      </c>
      <c r="H15" s="55">
        <f>+'32400'!E108</f>
        <v>0</v>
      </c>
      <c r="I15" s="57">
        <f>+'32400'!F108</f>
        <v>0</v>
      </c>
      <c r="J15" s="57">
        <f>+'32400'!G108</f>
        <v>0</v>
      </c>
      <c r="K15" s="55"/>
      <c r="L15" s="43">
        <v>4170</v>
      </c>
      <c r="M15" s="58"/>
      <c r="N15" s="59" t="s">
        <v>41</v>
      </c>
      <c r="O15" s="55">
        <f>+'32400'!E13</f>
        <v>0</v>
      </c>
      <c r="P15" s="57">
        <f>+'32400'!F13</f>
        <v>0</v>
      </c>
      <c r="Q15" s="57">
        <f>+'32400'!G13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+'32400'!E109</f>
        <v>0</v>
      </c>
      <c r="I16" s="57">
        <f>+'32400'!F109</f>
        <v>0</v>
      </c>
      <c r="J16" s="57">
        <f>+'32400'!G109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0</v>
      </c>
      <c r="P17" s="38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82">
        <f>+'32400'!E15</f>
        <v>0</v>
      </c>
      <c r="P18" s="183">
        <f>+'32400'!F15</f>
        <v>0</v>
      </c>
      <c r="Q18" s="57">
        <f>+'32400'!G16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0</v>
      </c>
      <c r="AM18" s="63">
        <f t="shared" si="13"/>
        <v>0</v>
      </c>
    </row>
    <row r="19" spans="1:39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82">
        <f>+'32400'!E16</f>
        <v>0</v>
      </c>
      <c r="P19" s="183">
        <f>+'32400'!F16</f>
        <v>0</v>
      </c>
      <c r="Q19" s="57">
        <f>+'32400'!G17</f>
        <v>0</v>
      </c>
      <c r="S19" s="43"/>
      <c r="T19" s="25" t="s">
        <v>170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+'32400'!E85</f>
        <v>0</v>
      </c>
      <c r="E20" s="55">
        <f>+'32400'!F85</f>
        <v>0</v>
      </c>
      <c r="F20" s="55">
        <f>+'32400'!G85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0</v>
      </c>
      <c r="P20" s="38">
        <f t="shared" ref="P20" si="15">SUM(P21:P26)</f>
        <v>0</v>
      </c>
      <c r="Q20" s="38">
        <f t="shared" ref="Q20" si="16"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0</v>
      </c>
      <c r="AE20" s="60">
        <f t="shared" si="11"/>
        <v>0</v>
      </c>
      <c r="AF20" s="61">
        <f t="shared" si="12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+'32400'!E86</f>
        <v>0</v>
      </c>
      <c r="E21" s="55">
        <f>+'32400'!F86</f>
        <v>0</v>
      </c>
      <c r="F21" s="55">
        <f>+'32400'!G86</f>
        <v>0</v>
      </c>
      <c r="G21" s="56" t="s">
        <v>62</v>
      </c>
      <c r="H21" s="55">
        <f>+'32400'!E114</f>
        <v>0</v>
      </c>
      <c r="I21" s="57">
        <f>+'32400'!F114</f>
        <v>0</v>
      </c>
      <c r="J21" s="57">
        <f>+'32400'!G114</f>
        <v>0</v>
      </c>
      <c r="K21" s="55"/>
      <c r="L21" s="43">
        <v>4320</v>
      </c>
      <c r="M21" s="58"/>
      <c r="N21" s="59" t="s">
        <v>59</v>
      </c>
      <c r="O21" s="182">
        <f>+'32400'!E18</f>
        <v>0</v>
      </c>
      <c r="P21" s="183">
        <f>+'32400'!F18</f>
        <v>0</v>
      </c>
      <c r="Q21" s="57">
        <f>+'32400'!G19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0</v>
      </c>
      <c r="AM21" s="63">
        <f>+P31</f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+'32400'!E87</f>
        <v>0</v>
      </c>
      <c r="E22" s="55">
        <f>+'32400'!F87</f>
        <v>0</v>
      </c>
      <c r="F22" s="55">
        <f>+'32400'!G87</f>
        <v>0</v>
      </c>
      <c r="G22" s="56" t="s">
        <v>67</v>
      </c>
      <c r="H22" s="55">
        <f>+'32400'!E115</f>
        <v>0</v>
      </c>
      <c r="I22" s="57">
        <f>+'32400'!F115</f>
        <v>0</v>
      </c>
      <c r="J22" s="57">
        <f>+'32400'!G115</f>
        <v>0</v>
      </c>
      <c r="K22" s="55"/>
      <c r="L22" s="43">
        <v>4330</v>
      </c>
      <c r="M22" s="58"/>
      <c r="N22" s="59" t="s">
        <v>63</v>
      </c>
      <c r="O22" s="182">
        <f>+'32400'!E19</f>
        <v>0</v>
      </c>
      <c r="P22" s="183">
        <f>+'32400'!F19</f>
        <v>0</v>
      </c>
      <c r="Q22" s="57">
        <f>+'32400'!G20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0</v>
      </c>
      <c r="AD22" s="61">
        <f t="shared" si="10"/>
        <v>0</v>
      </c>
      <c r="AE22" s="60">
        <f t="shared" si="11"/>
        <v>0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0</v>
      </c>
      <c r="AM22" s="63">
        <f>+P32</f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+'32400'!E88</f>
        <v>0</v>
      </c>
      <c r="E23" s="55">
        <f>+'32400'!F88</f>
        <v>0</v>
      </c>
      <c r="F23" s="55">
        <f>+'32400'!G88</f>
        <v>0</v>
      </c>
      <c r="G23" s="56" t="s">
        <v>71</v>
      </c>
      <c r="H23" s="55">
        <f>+'32400'!E116</f>
        <v>0</v>
      </c>
      <c r="I23" s="57">
        <f>+'32400'!F116</f>
        <v>0</v>
      </c>
      <c r="J23" s="57">
        <f>+'32400'!G116</f>
        <v>0</v>
      </c>
      <c r="K23" s="55"/>
      <c r="L23" s="43">
        <v>4340</v>
      </c>
      <c r="M23" s="58"/>
      <c r="N23" s="59" t="s">
        <v>68</v>
      </c>
      <c r="O23" s="182">
        <f>+'32400'!E20</f>
        <v>0</v>
      </c>
      <c r="P23" s="183">
        <f>+'32400'!F20</f>
        <v>0</v>
      </c>
      <c r="Q23" s="57">
        <f>+'32400'!G21</f>
        <v>0</v>
      </c>
      <c r="S23" s="24"/>
      <c r="T23" s="25" t="s">
        <v>192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0</v>
      </c>
      <c r="AM23" s="63">
        <f t="shared" si="17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+'32400'!E89</f>
        <v>0</v>
      </c>
      <c r="E24" s="55">
        <f>+'32400'!F89</f>
        <v>0</v>
      </c>
      <c r="F24" s="55">
        <f>+'32400'!G89</f>
        <v>0</v>
      </c>
      <c r="G24" s="56" t="s">
        <v>75</v>
      </c>
      <c r="H24" s="55">
        <f>+'32400'!E117</f>
        <v>0</v>
      </c>
      <c r="I24" s="57">
        <f>+'32400'!F117</f>
        <v>0</v>
      </c>
      <c r="J24" s="57">
        <f>+'32400'!G117</f>
        <v>0</v>
      </c>
      <c r="K24" s="55"/>
      <c r="L24" s="43">
        <v>4390</v>
      </c>
      <c r="M24" s="58"/>
      <c r="N24" s="59" t="s">
        <v>72</v>
      </c>
      <c r="O24" s="182">
        <f>+'32400'!E21</f>
        <v>0</v>
      </c>
      <c r="P24" s="183">
        <f>+'32400'!F21</f>
        <v>0</v>
      </c>
      <c r="Q24" s="57">
        <f>+'32400'!G22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+'32400'!E90</f>
        <v>0</v>
      </c>
      <c r="E25" s="55">
        <f>+'32400'!F90</f>
        <v>0</v>
      </c>
      <c r="F25" s="55">
        <f>+'32400'!G90</f>
        <v>0</v>
      </c>
      <c r="G25" s="59" t="s">
        <v>79</v>
      </c>
      <c r="H25" s="55">
        <f>+'32400'!E118</f>
        <v>0</v>
      </c>
      <c r="I25" s="57">
        <f>+'32400'!F118</f>
        <v>0</v>
      </c>
      <c r="J25" s="57">
        <f>+'32400'!G118</f>
        <v>0</v>
      </c>
      <c r="K25" s="55"/>
      <c r="L25" s="43"/>
      <c r="M25" s="58"/>
      <c r="N25" s="59" t="s">
        <v>76</v>
      </c>
      <c r="O25" s="182">
        <f>+'32400'!E22</f>
        <v>0</v>
      </c>
      <c r="P25" s="183">
        <f>+'32400'!F22</f>
        <v>0</v>
      </c>
      <c r="Q25" s="57">
        <f>+'32400'!G23</f>
        <v>0</v>
      </c>
      <c r="S25" s="24">
        <v>900004</v>
      </c>
      <c r="T25" s="25" t="s">
        <v>193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+'32400'!E91</f>
        <v>0</v>
      </c>
      <c r="E26" s="55">
        <f>+'32400'!F91</f>
        <v>0</v>
      </c>
      <c r="F26" s="55">
        <f>+'32400'!G91</f>
        <v>0</v>
      </c>
      <c r="G26" s="56" t="s">
        <v>82</v>
      </c>
      <c r="H26" s="55">
        <f>+'32400'!E119</f>
        <v>0</v>
      </c>
      <c r="I26" s="57">
        <f>+'32400'!F119</f>
        <v>0</v>
      </c>
      <c r="J26" s="57">
        <f>+'32400'!G119</f>
        <v>0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x14ac:dyDescent="0.25">
      <c r="A27" s="43">
        <v>1280</v>
      </c>
      <c r="B27" s="43"/>
      <c r="C27" s="54" t="s">
        <v>80</v>
      </c>
      <c r="D27" s="55">
        <f>+'32400'!E92</f>
        <v>0</v>
      </c>
      <c r="E27" s="55">
        <f>+'32400'!F92</f>
        <v>0</v>
      </c>
      <c r="F27" s="55">
        <f>+'32400'!G92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0</v>
      </c>
      <c r="P27" s="75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0</v>
      </c>
      <c r="AM27" s="63">
        <f t="shared" si="18"/>
        <v>0</v>
      </c>
    </row>
    <row r="28" spans="1:39" x14ac:dyDescent="0.25">
      <c r="A28" s="43">
        <v>1290</v>
      </c>
      <c r="B28" s="43"/>
      <c r="C28" s="54" t="s">
        <v>84</v>
      </c>
      <c r="D28" s="55">
        <f>+'32400'!E93</f>
        <v>0</v>
      </c>
      <c r="E28" s="55">
        <f>+'32400'!F93</f>
        <v>0</v>
      </c>
      <c r="F28" s="55">
        <f>+'32400'!G93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0</v>
      </c>
      <c r="AE29" s="60">
        <f t="shared" ref="AE29:AE36" si="23">IF(I9&gt;J9,I9-J9,0)</f>
        <v>0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37">
        <f>SUM(O31:O33)</f>
        <v>0</v>
      </c>
      <c r="P30" s="38">
        <f t="shared" ref="P30" si="25">SUM(P31:P33)</f>
        <v>0</v>
      </c>
      <c r="Q30" s="38">
        <f t="shared" ref="Q30" si="26">SUM(Q31:Q33)</f>
        <v>0</v>
      </c>
      <c r="S30" s="24">
        <v>900005</v>
      </c>
      <c r="T30" s="25" t="s">
        <v>194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7">SUM(U30:X30)</f>
        <v>0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+'32400'!E28</f>
        <v>0</v>
      </c>
      <c r="P31" s="57">
        <f>+'32400'!F28</f>
        <v>0</v>
      </c>
      <c r="Q31" s="57">
        <f>+'32400'!G28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7"/>
        <v>0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+'32400'!E29</f>
        <v>0</v>
      </c>
      <c r="P32" s="57">
        <f>+'32400'!F29</f>
        <v>0</v>
      </c>
      <c r="Q32" s="57">
        <f>+'32400'!G29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7"/>
        <v>0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+'32400'!E30</f>
        <v>0</v>
      </c>
      <c r="P33" s="57">
        <f>+'32400'!F30</f>
        <v>0</v>
      </c>
      <c r="Q33" s="57">
        <f>+'32400'!G30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37">
        <f>SUM(O35:O43)</f>
        <v>0</v>
      </c>
      <c r="P34" s="38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+'32400'!E128</f>
        <v>0</v>
      </c>
      <c r="I35" s="57">
        <f>+'32400'!F128</f>
        <v>0</v>
      </c>
      <c r="J35" s="57">
        <f>+'32400'!G128</f>
        <v>0</v>
      </c>
      <c r="K35" s="55"/>
      <c r="L35" s="43">
        <v>5220</v>
      </c>
      <c r="M35" s="58"/>
      <c r="N35" s="59" t="s">
        <v>78</v>
      </c>
      <c r="O35" s="55">
        <f>+'32400'!E32</f>
        <v>0</v>
      </c>
      <c r="P35" s="57">
        <f>+'32400'!F32</f>
        <v>0</v>
      </c>
      <c r="Q35" s="57">
        <f>+'32400'!G32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+'32400'!E129</f>
        <v>0</v>
      </c>
      <c r="I36" s="57">
        <f>+'32400'!F129</f>
        <v>0</v>
      </c>
      <c r="J36" s="57">
        <f>+'32400'!G129</f>
        <v>0</v>
      </c>
      <c r="K36" s="55"/>
      <c r="L36" s="43">
        <v>5230</v>
      </c>
      <c r="M36" s="58"/>
      <c r="N36" s="59" t="s">
        <v>102</v>
      </c>
      <c r="O36" s="55">
        <f>+'32400'!E33</f>
        <v>0</v>
      </c>
      <c r="P36" s="57">
        <f>+'32400'!F33</f>
        <v>0</v>
      </c>
      <c r="Q36" s="57">
        <f>+'32400'!G33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+'32400'!E130</f>
        <v>0</v>
      </c>
      <c r="I37" s="57">
        <f>+'32400'!F130</f>
        <v>0</v>
      </c>
      <c r="J37" s="57">
        <f>+'32400'!G130</f>
        <v>0</v>
      </c>
      <c r="K37" s="55"/>
      <c r="L37" s="43">
        <v>5240</v>
      </c>
      <c r="M37" s="58"/>
      <c r="N37" s="59" t="s">
        <v>104</v>
      </c>
      <c r="O37" s="55">
        <f>+'32400'!E34</f>
        <v>0</v>
      </c>
      <c r="P37" s="57">
        <f>+'32400'!F34</f>
        <v>0</v>
      </c>
      <c r="Q37" s="57">
        <f>+'32400'!G34</f>
        <v>0</v>
      </c>
      <c r="S37" s="43"/>
      <c r="T37" s="50" t="s">
        <v>171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+'32400'!E35</f>
        <v>0</v>
      </c>
      <c r="P38" s="57">
        <f>+'32400'!F35</f>
        <v>0</v>
      </c>
      <c r="Q38" s="57">
        <f>+'32400'!G35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55">
        <f>+'32400'!E36</f>
        <v>0</v>
      </c>
      <c r="P39" s="57">
        <f>+'32400'!F36</f>
        <v>0</v>
      </c>
      <c r="Q39" s="57">
        <f>+'32400'!G36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+'32400'!E133</f>
        <v>0</v>
      </c>
      <c r="I40" s="57">
        <f>+'32400'!F133</f>
        <v>0</v>
      </c>
      <c r="J40" s="57">
        <f>+'32400'!G133</f>
        <v>0</v>
      </c>
      <c r="K40" s="55"/>
      <c r="L40" s="43">
        <v>5270</v>
      </c>
      <c r="M40" s="58"/>
      <c r="N40" s="59" t="s">
        <v>91</v>
      </c>
      <c r="O40" s="55">
        <f>+'32400'!E37</f>
        <v>0</v>
      </c>
      <c r="P40" s="57">
        <f>+'32400'!F37</f>
        <v>0</v>
      </c>
      <c r="Q40" s="57">
        <f>+'32400'!G37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+'32400'!E134</f>
        <v>0</v>
      </c>
      <c r="I41" s="57">
        <f>+'32400'!F134</f>
        <v>0</v>
      </c>
      <c r="J41" s="57">
        <f>+'32400'!G134</f>
        <v>0</v>
      </c>
      <c r="K41" s="55"/>
      <c r="L41" s="43">
        <v>5280</v>
      </c>
      <c r="M41" s="58"/>
      <c r="N41" s="59" t="s">
        <v>94</v>
      </c>
      <c r="O41" s="55">
        <f>+'32400'!E38</f>
        <v>0</v>
      </c>
      <c r="P41" s="57">
        <f>+'32400'!F38</f>
        <v>0</v>
      </c>
      <c r="Q41" s="57">
        <f>+'32400'!G38</f>
        <v>0</v>
      </c>
      <c r="T41" s="88" t="s">
        <v>195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+'32400'!E135</f>
        <v>0</v>
      </c>
      <c r="I42" s="57">
        <f>+'32400'!F135</f>
        <v>0</v>
      </c>
      <c r="J42" s="57">
        <f>+'32400'!G135</f>
        <v>0</v>
      </c>
      <c r="K42" s="55"/>
      <c r="L42" s="43">
        <v>5290</v>
      </c>
      <c r="M42" s="58"/>
      <c r="N42" s="59" t="s">
        <v>95</v>
      </c>
      <c r="O42" s="55">
        <f>+'32400'!E39</f>
        <v>0</v>
      </c>
      <c r="P42" s="57">
        <f>+'32400'!F39</f>
        <v>0</v>
      </c>
      <c r="Q42" s="57">
        <f>+'32400'!G39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+'32400'!E136</f>
        <v>0</v>
      </c>
      <c r="I43" s="57">
        <f>+'32400'!F136</f>
        <v>0</v>
      </c>
      <c r="J43" s="57">
        <f>+'32400'!G136</f>
        <v>0</v>
      </c>
      <c r="K43" s="55"/>
      <c r="L43" s="6">
        <v>5300</v>
      </c>
      <c r="M43" s="58"/>
      <c r="N43" s="59" t="s">
        <v>98</v>
      </c>
      <c r="O43" s="55">
        <f>+'32400'!E40</f>
        <v>0</v>
      </c>
      <c r="P43" s="57">
        <f>+'32400'!F40</f>
        <v>0</v>
      </c>
      <c r="Q43" s="57">
        <f>+'32400'!G40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+'32400'!E137</f>
        <v>0</v>
      </c>
      <c r="I44" s="57">
        <f>+'32400'!F137</f>
        <v>0</v>
      </c>
      <c r="J44" s="57">
        <f>+'32400'!G137</f>
        <v>0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0</v>
      </c>
      <c r="Q44" s="38">
        <f>SUM(Q45:Q47)</f>
        <v>0</v>
      </c>
      <c r="T44" s="184" t="s">
        <v>114</v>
      </c>
      <c r="U44" s="184"/>
      <c r="V44" s="184"/>
      <c r="W44" s="184"/>
      <c r="X44" s="184"/>
      <c r="Y44" s="184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82">
        <f>+'32400'!E42</f>
        <v>0</v>
      </c>
      <c r="P45" s="183">
        <f>+'32400'!F42</f>
        <v>0</v>
      </c>
      <c r="Q45" s="57">
        <f>+'32400'!G43</f>
        <v>0</v>
      </c>
      <c r="T45" s="184"/>
      <c r="U45" s="184"/>
      <c r="V45" s="184"/>
      <c r="W45" s="184"/>
      <c r="X45" s="184"/>
      <c r="Y45" s="184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82">
        <f>+'32400'!E43</f>
        <v>0</v>
      </c>
      <c r="P46" s="183">
        <f>+'32400'!F43</f>
        <v>0</v>
      </c>
      <c r="Q46" s="57">
        <f>+'32400'!G44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+'32400'!E140</f>
        <v>0</v>
      </c>
      <c r="I47" s="57">
        <f>+'32400'!F140</f>
        <v>0</v>
      </c>
      <c r="J47" s="57">
        <f>+'32400'!G140</f>
        <v>0</v>
      </c>
      <c r="K47" s="55"/>
      <c r="L47" s="6">
        <v>5400</v>
      </c>
      <c r="M47" s="58"/>
      <c r="N47" s="59" t="s">
        <v>103</v>
      </c>
      <c r="O47" s="182">
        <f>+'32400'!E44</f>
        <v>0</v>
      </c>
      <c r="P47" s="183">
        <f>+'32400'!F44</f>
        <v>0</v>
      </c>
      <c r="Q47" s="57">
        <f>+'32400'!G45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+'32400'!E141</f>
        <v>0</v>
      </c>
      <c r="I48" s="57">
        <f>+'32400'!F141</f>
        <v>0</v>
      </c>
      <c r="J48" s="57">
        <f>+'32400'!G141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82">
        <f>+'32400'!E46</f>
        <v>0</v>
      </c>
      <c r="P49" s="183">
        <f>+'32400'!F46</f>
        <v>0</v>
      </c>
      <c r="Q49" s="57">
        <f>+'32400'!G47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36">+I39+I34+I46</f>
        <v>0</v>
      </c>
      <c r="J50" s="75">
        <f t="shared" si="36"/>
        <v>0</v>
      </c>
      <c r="K50" s="78"/>
      <c r="L50" s="43">
        <v>5430</v>
      </c>
      <c r="M50" s="58"/>
      <c r="N50" s="59" t="s">
        <v>119</v>
      </c>
      <c r="O50" s="182">
        <f>+'32400'!E47</f>
        <v>0</v>
      </c>
      <c r="P50" s="183">
        <f>+'32400'!F47</f>
        <v>0</v>
      </c>
      <c r="Q50" s="57">
        <f>+'32400'!G48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82">
        <f>+'32400'!E48</f>
        <v>0</v>
      </c>
      <c r="P51" s="183">
        <f>+'32400'!F48</f>
        <v>0</v>
      </c>
      <c r="Q51" s="57">
        <f>+'32400'!G49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7">+I50+I30</f>
        <v>0</v>
      </c>
      <c r="J52" s="38">
        <f t="shared" si="37"/>
        <v>0</v>
      </c>
      <c r="K52" s="79"/>
      <c r="L52" s="43">
        <v>5450</v>
      </c>
      <c r="M52" s="58"/>
      <c r="N52" s="59" t="s">
        <v>123</v>
      </c>
      <c r="O52" s="182">
        <f>+'32400'!E49</f>
        <v>0</v>
      </c>
      <c r="P52" s="183">
        <f>+'32400'!F49</f>
        <v>0</v>
      </c>
      <c r="Q52" s="57">
        <f>+'32400'!G50</f>
        <v>0</v>
      </c>
      <c r="AA52" s="6">
        <v>3200</v>
      </c>
      <c r="AB52" s="47" t="s">
        <v>107</v>
      </c>
      <c r="AC52" s="48">
        <f t="shared" ref="AC52:AC57" si="38">IF(H39&gt;I39,H39-I39,0)</f>
        <v>0</v>
      </c>
      <c r="AD52" s="49">
        <f t="shared" ref="AD52:AD57" si="39">IF(I39&gt;H39,I39-H39,0)</f>
        <v>0</v>
      </c>
      <c r="AE52" s="48">
        <f t="shared" ref="AE52:AE57" si="40">IF(I39&gt;J39,I39-J39,0)</f>
        <v>0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82">
        <f>+'32400'!E50</f>
        <v>0</v>
      </c>
      <c r="P53" s="183">
        <f>+'32400'!F50</f>
        <v>0</v>
      </c>
      <c r="Q53" s="57">
        <f>+'32400'!G51</f>
        <v>0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0</v>
      </c>
      <c r="AE53" s="60">
        <f t="shared" si="40"/>
        <v>0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42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37">
        <f>SUM(O55:O60)</f>
        <v>0</v>
      </c>
      <c r="P54" s="38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0</v>
      </c>
      <c r="AD54" s="61">
        <f t="shared" si="39"/>
        <v>0</v>
      </c>
      <c r="AE54" s="60">
        <f t="shared" si="40"/>
        <v>0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82">
        <f>+'32400'!E52</f>
        <v>0</v>
      </c>
      <c r="P55" s="183">
        <f>+'32400'!F52</f>
        <v>0</v>
      </c>
      <c r="Q55" s="57">
        <f>+'32400'!G53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08" t="s">
        <v>114</v>
      </c>
      <c r="D56" s="208"/>
      <c r="E56" s="208"/>
      <c r="F56" s="208"/>
      <c r="G56" s="208"/>
      <c r="H56" s="208"/>
      <c r="I56" s="208"/>
      <c r="L56" s="43">
        <v>5530</v>
      </c>
      <c r="M56" s="58"/>
      <c r="N56" s="59" t="s">
        <v>131</v>
      </c>
      <c r="O56" s="182">
        <f>+'32400'!E53</f>
        <v>0</v>
      </c>
      <c r="P56" s="183">
        <f>+'32400'!F53</f>
        <v>0</v>
      </c>
      <c r="Q56" s="57">
        <f>+'32400'!G54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82">
        <f>+'32400'!E54</f>
        <v>0</v>
      </c>
      <c r="P57" s="183">
        <f>+'32400'!F54</f>
        <v>0</v>
      </c>
      <c r="Q57" s="57">
        <f>+'32400'!G55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82">
        <f>+'32400'!E55</f>
        <v>0</v>
      </c>
      <c r="P58" s="183">
        <f>+'32400'!F55</f>
        <v>0</v>
      </c>
      <c r="Q58" s="57">
        <f>+'32400'!G56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82">
        <f>+'32400'!E56</f>
        <v>0</v>
      </c>
      <c r="P59" s="183">
        <f>+'32400'!F56</f>
        <v>0</v>
      </c>
      <c r="Q59" s="57">
        <f>+'32400'!G57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82">
        <f>+'32400'!E57</f>
        <v>0</v>
      </c>
      <c r="P60" s="183">
        <f>+'32400'!F57</f>
        <v>0</v>
      </c>
      <c r="Q60" s="57">
        <f>+'32400'!G58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55">
        <f>+'32400'!E60</f>
        <v>0</v>
      </c>
      <c r="P62" s="57">
        <f>+'32400'!F60</f>
        <v>0</v>
      </c>
      <c r="Q62" s="57">
        <f>+'32400'!G60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184" t="s">
        <v>114</v>
      </c>
      <c r="AC63" s="184"/>
      <c r="AD63" s="184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0</v>
      </c>
      <c r="P64" s="75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37">
        <f>+O27-O64</f>
        <v>0</v>
      </c>
      <c r="P66" s="38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 t="shared" ref="P69:Q69" si="43">+I40-P66</f>
        <v>0</v>
      </c>
      <c r="Q69" s="175">
        <f t="shared" si="43"/>
        <v>0</v>
      </c>
    </row>
    <row r="70" spans="12:39" x14ac:dyDescent="0.25">
      <c r="AI70" s="184" t="s">
        <v>114</v>
      </c>
      <c r="AJ70" s="184"/>
      <c r="AK70" s="184"/>
      <c r="AL70" s="184"/>
      <c r="AM70" s="184"/>
    </row>
    <row r="71" spans="12:39" x14ac:dyDescent="0.25">
      <c r="M71" s="184" t="s">
        <v>114</v>
      </c>
      <c r="N71" s="184"/>
      <c r="O71" s="184"/>
      <c r="P71" s="184"/>
      <c r="Q71" s="56"/>
      <c r="R71" s="56"/>
      <c r="AI71" s="184"/>
      <c r="AJ71" s="184"/>
      <c r="AK71" s="184"/>
      <c r="AL71" s="184"/>
      <c r="AM71" s="184"/>
    </row>
    <row r="72" spans="12:39" x14ac:dyDescent="0.25">
      <c r="M72" s="184"/>
      <c r="N72" s="184"/>
      <c r="O72" s="184"/>
      <c r="P72" s="184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="70" zoomScaleNormal="70" workbookViewId="0">
      <pane xSplit="7" ySplit="3" topLeftCell="U4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1" max="1" width="2" customWidth="1"/>
    <col min="2" max="2" width="3.85546875" style="124" bestFit="1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12" t="s">
        <v>168</v>
      </c>
      <c r="C1" s="213"/>
      <c r="D1" s="213"/>
      <c r="E1" s="213"/>
      <c r="F1" s="213"/>
      <c r="G1" s="214"/>
    </row>
    <row r="2" spans="2:47" ht="14.45" customHeight="1" x14ac:dyDescent="0.25">
      <c r="B2" s="215" t="s">
        <v>148</v>
      </c>
      <c r="C2" s="216"/>
      <c r="D2" s="216"/>
      <c r="E2" s="216"/>
      <c r="F2" s="216"/>
      <c r="G2" s="217"/>
    </row>
    <row r="3" spans="2:47" ht="14.45" customHeight="1" x14ac:dyDescent="0.25">
      <c r="B3" s="195" t="s">
        <v>147</v>
      </c>
      <c r="C3" s="196"/>
      <c r="D3" s="196"/>
      <c r="E3" s="196"/>
      <c r="F3" s="196"/>
      <c r="G3" s="197"/>
      <c r="I3" s="209" t="s">
        <v>151</v>
      </c>
      <c r="J3" s="210"/>
      <c r="K3" s="211"/>
      <c r="M3" s="209" t="s">
        <v>152</v>
      </c>
      <c r="N3" s="210"/>
      <c r="O3" s="211"/>
      <c r="Q3" s="209" t="s">
        <v>153</v>
      </c>
      <c r="R3" s="210"/>
      <c r="S3" s="211"/>
      <c r="U3" s="209" t="s">
        <v>154</v>
      </c>
      <c r="V3" s="210"/>
      <c r="W3" s="211"/>
      <c r="Y3" s="209" t="s">
        <v>155</v>
      </c>
      <c r="Z3" s="210"/>
      <c r="AA3" s="211"/>
      <c r="AC3" s="209" t="s">
        <v>156</v>
      </c>
      <c r="AD3" s="210"/>
      <c r="AE3" s="211"/>
      <c r="AG3" s="209" t="s">
        <v>157</v>
      </c>
      <c r="AH3" s="210"/>
      <c r="AI3" s="211"/>
      <c r="AK3" s="209" t="s">
        <v>158</v>
      </c>
      <c r="AL3" s="210"/>
      <c r="AM3" s="211"/>
      <c r="AO3" s="209" t="s">
        <v>159</v>
      </c>
      <c r="AP3" s="210"/>
      <c r="AQ3" s="211"/>
      <c r="AS3" s="209" t="s">
        <v>160</v>
      </c>
      <c r="AT3" s="210"/>
      <c r="AU3" s="211"/>
    </row>
    <row r="4" spans="2:47" x14ac:dyDescent="0.25">
      <c r="B4" s="125"/>
      <c r="C4" s="10"/>
      <c r="D4" s="11"/>
      <c r="E4" s="144">
        <v>2022</v>
      </c>
      <c r="F4" s="7">
        <v>2021</v>
      </c>
      <c r="G4" s="7">
        <v>2020</v>
      </c>
      <c r="I4" s="144">
        <v>2022</v>
      </c>
      <c r="J4" s="7">
        <v>2021</v>
      </c>
      <c r="K4" s="7">
        <v>2020</v>
      </c>
      <c r="M4" s="144">
        <v>2022</v>
      </c>
      <c r="N4" s="7">
        <v>2021</v>
      </c>
      <c r="O4" s="7">
        <v>2020</v>
      </c>
      <c r="Q4" s="144">
        <v>2022</v>
      </c>
      <c r="R4" s="7">
        <v>2021</v>
      </c>
      <c r="S4" s="7">
        <v>2020</v>
      </c>
      <c r="U4" s="144">
        <v>2022</v>
      </c>
      <c r="V4" s="7">
        <v>2021</v>
      </c>
      <c r="W4" s="7">
        <v>2020</v>
      </c>
      <c r="Y4" s="144">
        <v>2022</v>
      </c>
      <c r="Z4" s="7">
        <v>2021</v>
      </c>
      <c r="AA4" s="7">
        <v>2020</v>
      </c>
      <c r="AC4" s="144">
        <v>2022</v>
      </c>
      <c r="AD4" s="7">
        <v>2021</v>
      </c>
      <c r="AE4" s="7">
        <v>2020</v>
      </c>
      <c r="AG4" s="144">
        <v>2022</v>
      </c>
      <c r="AH4" s="7">
        <v>2021</v>
      </c>
      <c r="AI4" s="7">
        <v>2020</v>
      </c>
      <c r="AK4" s="144">
        <v>2022</v>
      </c>
      <c r="AL4" s="7">
        <v>2021</v>
      </c>
      <c r="AM4" s="7">
        <v>2020</v>
      </c>
      <c r="AO4" s="144">
        <v>2022</v>
      </c>
      <c r="AP4" s="7">
        <v>2021</v>
      </c>
      <c r="AQ4" s="7">
        <v>2020</v>
      </c>
      <c r="AS4" s="144">
        <v>2022</v>
      </c>
      <c r="AT4" s="7">
        <v>2021</v>
      </c>
      <c r="AU4" s="7">
        <v>2020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12" t="str">
        <f>+B1</f>
        <v>3.2.4.0.0 Fideicomisos Financieros Publicos Con Participacion Estatal Mayoritaria Participacion Estatal Mayoritaria</v>
      </c>
      <c r="C67" s="213"/>
      <c r="D67" s="213"/>
      <c r="E67" s="213"/>
      <c r="F67" s="213"/>
      <c r="G67" s="214"/>
    </row>
    <row r="68" spans="2:47" x14ac:dyDescent="0.25">
      <c r="B68" s="215" t="s">
        <v>149</v>
      </c>
      <c r="C68" s="216"/>
      <c r="D68" s="216"/>
      <c r="E68" s="216"/>
      <c r="F68" s="216"/>
      <c r="G68" s="217"/>
    </row>
    <row r="69" spans="2:47" x14ac:dyDescent="0.25">
      <c r="B69" s="195" t="s">
        <v>150</v>
      </c>
      <c r="C69" s="216"/>
      <c r="D69" s="216"/>
      <c r="E69" s="216"/>
      <c r="F69" s="216"/>
      <c r="G69" s="197"/>
      <c r="I69" s="209" t="str">
        <f t="shared" ref="I69" si="70">+I3</f>
        <v>Descentralizado 1</v>
      </c>
      <c r="J69" s="210"/>
      <c r="K69" s="211"/>
      <c r="M69" s="209" t="str">
        <f t="shared" ref="M69" si="71">+M3</f>
        <v>Descentralizado 2</v>
      </c>
      <c r="N69" s="210"/>
      <c r="O69" s="211"/>
      <c r="Q69" s="209" t="str">
        <f t="shared" ref="Q69" si="72">+Q3</f>
        <v>Descentralizado 3</v>
      </c>
      <c r="R69" s="210"/>
      <c r="S69" s="211"/>
      <c r="U69" s="209" t="str">
        <f t="shared" ref="U69" si="73">+U3</f>
        <v>Descentralizado 4</v>
      </c>
      <c r="V69" s="210"/>
      <c r="W69" s="211"/>
      <c r="Y69" s="209" t="str">
        <f t="shared" ref="Y69" si="74">+Y3</f>
        <v>Descentralizado 5</v>
      </c>
      <c r="Z69" s="210"/>
      <c r="AA69" s="211"/>
      <c r="AC69" s="209" t="str">
        <f>+AC3</f>
        <v>Descentralizado 6</v>
      </c>
      <c r="AD69" s="210"/>
      <c r="AE69" s="211"/>
      <c r="AG69" s="209" t="str">
        <f>+AG3</f>
        <v>Descentralizado 7</v>
      </c>
      <c r="AH69" s="210"/>
      <c r="AI69" s="211"/>
      <c r="AK69" s="209" t="str">
        <f>+AK3</f>
        <v>Descentralizado 8</v>
      </c>
      <c r="AL69" s="210"/>
      <c r="AM69" s="211"/>
      <c r="AO69" s="209" t="str">
        <f>+AO3</f>
        <v>Descentralizado 9</v>
      </c>
      <c r="AP69" s="210"/>
      <c r="AQ69" s="211"/>
      <c r="AS69" s="209" t="str">
        <f>+AS3</f>
        <v>Descentralizado 10</v>
      </c>
      <c r="AT69" s="210"/>
      <c r="AU69" s="211"/>
    </row>
    <row r="70" spans="2:47" x14ac:dyDescent="0.25">
      <c r="B70" s="125"/>
      <c r="C70" s="10"/>
      <c r="D70" s="11"/>
      <c r="E70" s="144">
        <v>2022</v>
      </c>
      <c r="F70" s="7">
        <v>2021</v>
      </c>
      <c r="G70" s="7">
        <v>2020</v>
      </c>
      <c r="I70" s="144">
        <v>2022</v>
      </c>
      <c r="J70" s="7">
        <v>2021</v>
      </c>
      <c r="K70" s="7">
        <v>2020</v>
      </c>
      <c r="M70" s="144">
        <v>2022</v>
      </c>
      <c r="N70" s="7">
        <v>2021</v>
      </c>
      <c r="O70" s="7">
        <v>2020</v>
      </c>
      <c r="Q70" s="144">
        <v>2022</v>
      </c>
      <c r="R70" s="7">
        <v>2021</v>
      </c>
      <c r="S70" s="7">
        <v>2020</v>
      </c>
      <c r="U70" s="144">
        <v>2022</v>
      </c>
      <c r="V70" s="7">
        <v>2021</v>
      </c>
      <c r="W70" s="7">
        <v>2020</v>
      </c>
      <c r="Y70" s="144">
        <v>2022</v>
      </c>
      <c r="Z70" s="7">
        <v>2021</v>
      </c>
      <c r="AA70" s="7">
        <v>2020</v>
      </c>
      <c r="AC70" s="144">
        <v>2022</v>
      </c>
      <c r="AD70" s="7">
        <v>2021</v>
      </c>
      <c r="AE70" s="7">
        <v>2020</v>
      </c>
      <c r="AG70" s="144">
        <v>2022</v>
      </c>
      <c r="AH70" s="7">
        <v>2021</v>
      </c>
      <c r="AI70" s="7">
        <v>2020</v>
      </c>
      <c r="AK70" s="144">
        <v>2022</v>
      </c>
      <c r="AL70" s="7">
        <v>2021</v>
      </c>
      <c r="AM70" s="7">
        <v>2020</v>
      </c>
      <c r="AO70" s="144">
        <v>2022</v>
      </c>
      <c r="AP70" s="7">
        <v>2021</v>
      </c>
      <c r="AQ70" s="7">
        <v>2020</v>
      </c>
      <c r="AS70" s="144">
        <v>2022</v>
      </c>
      <c r="AT70" s="7">
        <v>2021</v>
      </c>
      <c r="AU70" s="7">
        <v>2020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abSelected="1" zoomScale="96" zoomScaleNormal="96" workbookViewId="0">
      <selection activeCell="K5" sqref="K5"/>
    </sheetView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5.5703125" style="16" hidden="1" customWidth="1"/>
    <col min="7" max="7" width="50.85546875" style="22" customWidth="1"/>
    <col min="8" max="9" width="15.85546875" style="22" customWidth="1"/>
    <col min="10" max="10" width="16" style="22" hidden="1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17.140625" style="22" hidden="1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6.42578125" style="22" bestFit="1" customWidth="1"/>
    <col min="30" max="30" width="14.85546875" style="22" customWidth="1"/>
    <col min="31" max="31" width="15.140625" style="22" hidden="1" customWidth="1"/>
    <col min="32" max="32" width="15.42578125" style="22" hidden="1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6.8554687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185" t="str">
        <f>+Paramunicipal!B1</f>
        <v>Sector Paramunicipal</v>
      </c>
      <c r="D2" s="186"/>
      <c r="E2" s="186"/>
      <c r="F2" s="186"/>
      <c r="G2" s="186"/>
      <c r="H2" s="186"/>
      <c r="I2" s="186"/>
      <c r="J2" s="159"/>
      <c r="K2" s="2"/>
      <c r="L2" s="1"/>
      <c r="M2" s="185" t="str">
        <f>+C2</f>
        <v>Sector Paramunicipal</v>
      </c>
      <c r="N2" s="186"/>
      <c r="O2" s="186"/>
      <c r="P2" s="200"/>
      <c r="Q2" s="165"/>
      <c r="R2" s="2"/>
      <c r="S2" s="1"/>
      <c r="T2" s="189" t="str">
        <f>+C2</f>
        <v>Sector Paramunicipal</v>
      </c>
      <c r="U2" s="190"/>
      <c r="V2" s="190"/>
      <c r="W2" s="190"/>
      <c r="X2" s="190"/>
      <c r="Y2" s="191"/>
      <c r="Z2" s="2"/>
      <c r="AA2" s="1"/>
      <c r="AB2" s="185" t="str">
        <f>+C2</f>
        <v>Sector Paramunicipal</v>
      </c>
      <c r="AC2" s="186"/>
      <c r="AD2" s="186"/>
      <c r="AE2" s="162"/>
      <c r="AF2" s="168"/>
      <c r="AG2" s="2"/>
      <c r="AH2" s="1"/>
      <c r="AI2" s="185" t="str">
        <f>+C2</f>
        <v>Sector Paramunicipal</v>
      </c>
      <c r="AJ2" s="186"/>
      <c r="AK2" s="186"/>
      <c r="AL2" s="186"/>
      <c r="AM2" s="200"/>
    </row>
    <row r="3" spans="1:39" x14ac:dyDescent="0.25">
      <c r="A3" s="1"/>
      <c r="B3" s="1"/>
      <c r="C3" s="187" t="str">
        <f>+Paramunicipal!B68</f>
        <v>Estado de Situación Financiera</v>
      </c>
      <c r="D3" s="188"/>
      <c r="E3" s="188"/>
      <c r="F3" s="188"/>
      <c r="G3" s="188"/>
      <c r="H3" s="188"/>
      <c r="I3" s="188"/>
      <c r="J3" s="160"/>
      <c r="K3" s="2"/>
      <c r="L3" s="1"/>
      <c r="M3" s="187" t="str">
        <f>+Paramunicipal!B2</f>
        <v>Estado de Actividades</v>
      </c>
      <c r="N3" s="188"/>
      <c r="O3" s="188"/>
      <c r="P3" s="201"/>
      <c r="Q3" s="166"/>
      <c r="R3" s="2"/>
      <c r="S3" s="1"/>
      <c r="T3" s="202" t="s">
        <v>161</v>
      </c>
      <c r="U3" s="203"/>
      <c r="V3" s="203"/>
      <c r="W3" s="203"/>
      <c r="X3" s="203"/>
      <c r="Y3" s="204"/>
      <c r="Z3" s="2"/>
      <c r="AA3" s="1"/>
      <c r="AB3" s="187" t="s">
        <v>162</v>
      </c>
      <c r="AC3" s="188"/>
      <c r="AD3" s="188"/>
      <c r="AE3" s="163"/>
      <c r="AF3" s="169"/>
      <c r="AG3" s="2"/>
      <c r="AH3" s="1"/>
      <c r="AI3" s="187" t="s">
        <v>163</v>
      </c>
      <c r="AJ3" s="188"/>
      <c r="AK3" s="188"/>
      <c r="AL3" s="188"/>
      <c r="AM3" s="201"/>
    </row>
    <row r="4" spans="1:39" x14ac:dyDescent="0.25">
      <c r="A4" s="1"/>
      <c r="B4" s="1"/>
      <c r="C4" s="187" t="str">
        <f>+Paramunicipal!B69</f>
        <v>Al 31 de Diciembre de 2023</v>
      </c>
      <c r="D4" s="188"/>
      <c r="E4" s="188"/>
      <c r="F4" s="188"/>
      <c r="G4" s="188"/>
      <c r="H4" s="188"/>
      <c r="I4" s="188"/>
      <c r="J4" s="160"/>
      <c r="K4" s="2"/>
      <c r="L4" s="1"/>
      <c r="M4" s="187" t="str">
        <f>+Paramunicipal!B3</f>
        <v>Del 01 de Enero al 31 de Diciembre de 2023</v>
      </c>
      <c r="N4" s="188"/>
      <c r="O4" s="188"/>
      <c r="P4" s="201"/>
      <c r="Q4" s="166"/>
      <c r="R4" s="2"/>
      <c r="S4" s="1"/>
      <c r="T4" s="205" t="str">
        <f>+M4</f>
        <v>Del 01 de Enero al 31 de Diciembre de 2023</v>
      </c>
      <c r="U4" s="206"/>
      <c r="V4" s="206"/>
      <c r="W4" s="206"/>
      <c r="X4" s="206"/>
      <c r="Y4" s="207"/>
      <c r="Z4" s="2"/>
      <c r="AA4" s="4"/>
      <c r="AB4" s="187" t="str">
        <f>+M4</f>
        <v>Del 01 de Enero al 31 de Diciembre de 2023</v>
      </c>
      <c r="AC4" s="188"/>
      <c r="AD4" s="188"/>
      <c r="AE4" s="163"/>
      <c r="AF4" s="169"/>
      <c r="AG4" s="2"/>
      <c r="AH4" s="1"/>
      <c r="AI4" s="187" t="str">
        <f>+T4</f>
        <v>Del 01 de Enero al 31 de Diciembre de 2023</v>
      </c>
      <c r="AJ4" s="188"/>
      <c r="AK4" s="188"/>
      <c r="AL4" s="188"/>
      <c r="AM4" s="201"/>
    </row>
    <row r="5" spans="1:39" ht="30.6" customHeight="1" x14ac:dyDescent="0.25">
      <c r="A5" s="4"/>
      <c r="B5" s="4"/>
      <c r="C5" s="192"/>
      <c r="D5" s="193"/>
      <c r="E5" s="193"/>
      <c r="F5" s="193"/>
      <c r="G5" s="193"/>
      <c r="H5" s="193"/>
      <c r="I5" s="193"/>
      <c r="J5" s="161"/>
      <c r="K5" s="5"/>
      <c r="L5" s="4"/>
      <c r="M5" s="192"/>
      <c r="N5" s="193"/>
      <c r="O5" s="193"/>
      <c r="P5" s="194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192"/>
      <c r="AC5" s="193"/>
      <c r="AD5" s="193"/>
      <c r="AE5" s="164"/>
      <c r="AF5" s="170"/>
      <c r="AG5" s="5"/>
      <c r="AH5" s="4"/>
      <c r="AI5" s="195"/>
      <c r="AJ5" s="196"/>
      <c r="AK5" s="196"/>
      <c r="AL5" s="196"/>
      <c r="AM5" s="197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2022</v>
      </c>
      <c r="E6" s="8">
        <v>2021</v>
      </c>
      <c r="F6" s="8">
        <v>2017</v>
      </c>
      <c r="G6" s="17" t="s">
        <v>7</v>
      </c>
      <c r="H6" s="8">
        <v>2022</v>
      </c>
      <c r="I6" s="7">
        <v>2021</v>
      </c>
      <c r="J6" s="134">
        <v>2017</v>
      </c>
      <c r="K6" s="8"/>
      <c r="L6" s="9"/>
      <c r="M6" s="10"/>
      <c r="N6" s="11"/>
      <c r="O6" s="8">
        <v>2022</v>
      </c>
      <c r="P6" s="7">
        <v>2021</v>
      </c>
      <c r="Q6" s="7">
        <v>2017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520179.43999999994</v>
      </c>
      <c r="AE6" s="29">
        <f>IF(F32&gt;E32,F32-E32,0)</f>
        <v>0</v>
      </c>
      <c r="AF6" s="30">
        <f>IF(E32&gt;F32,E32-F32,0)</f>
        <v>439519.96000000008</v>
      </c>
      <c r="AG6" s="2"/>
      <c r="AH6" s="1"/>
      <c r="AI6" s="198" t="s">
        <v>0</v>
      </c>
      <c r="AJ6" s="199"/>
      <c r="AK6" s="199"/>
      <c r="AL6" s="8">
        <v>2022</v>
      </c>
      <c r="AM6" s="7">
        <v>2021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190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543294.17999999993</v>
      </c>
      <c r="AE7" s="48">
        <f>IF(F17&gt;E17,F17-E17,0)</f>
        <v>0</v>
      </c>
      <c r="AF7" s="49">
        <f>IF(E17&gt;F17,E17-F17,0)</f>
        <v>476794.56000000006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0</v>
      </c>
      <c r="P8" s="38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541473.98</v>
      </c>
      <c r="AE8" s="60">
        <f t="shared" ref="AE8:AE14" si="2">IF(F9&gt;E9,F9-E9,0)</f>
        <v>0</v>
      </c>
      <c r="AF8" s="61">
        <f t="shared" ref="AF8:AF14" si="3">IF(E9&gt;F9,E9-F9,0)</f>
        <v>475570.76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+Paramunicipal!E74</f>
        <v>1559781.5</v>
      </c>
      <c r="E9" s="55">
        <f>+Paramunicipal!F74</f>
        <v>1018307.52</v>
      </c>
      <c r="F9" s="55">
        <f>+Paramunicipal!G74</f>
        <v>542736.76</v>
      </c>
      <c r="G9" s="56" t="s">
        <v>17</v>
      </c>
      <c r="H9" s="55">
        <f>+Paramunicipal!E102</f>
        <v>1008451.92</v>
      </c>
      <c r="I9" s="57">
        <f>+Paramunicipal!F102</f>
        <v>711477.13</v>
      </c>
      <c r="J9" s="57">
        <f>+Paramunicipal!G102</f>
        <v>509823.43</v>
      </c>
      <c r="K9" s="55"/>
      <c r="L9" s="43">
        <v>4110</v>
      </c>
      <c r="M9" s="58"/>
      <c r="N9" s="59" t="s">
        <v>18</v>
      </c>
      <c r="O9" s="55">
        <f>+Paramunicipal!E7</f>
        <v>0</v>
      </c>
      <c r="P9" s="57">
        <f>+Paramunicipal!F7</f>
        <v>0</v>
      </c>
      <c r="Q9" s="57">
        <f>+Paramunicipal!G7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1820.1999999999825</v>
      </c>
      <c r="AE9" s="60">
        <f t="shared" si="2"/>
        <v>0</v>
      </c>
      <c r="AF9" s="61">
        <f t="shared" si="3"/>
        <v>1223.8000000000175</v>
      </c>
      <c r="AG9" s="2"/>
      <c r="AH9" s="1"/>
      <c r="AI9" s="31"/>
      <c r="AJ9" s="51" t="s">
        <v>8</v>
      </c>
      <c r="AK9" s="51"/>
      <c r="AL9" s="26">
        <f>SUM(AL10:AL19)</f>
        <v>5988931</v>
      </c>
      <c r="AM9" s="28">
        <f>SUM(AM10:AM19)</f>
        <v>5383886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+Paramunicipal!E75</f>
        <v>237567.96</v>
      </c>
      <c r="E10" s="55">
        <f>+Paramunicipal!F75</f>
        <v>235747.76</v>
      </c>
      <c r="F10" s="55">
        <f>+Paramunicipal!G75</f>
        <v>234523.96</v>
      </c>
      <c r="G10" s="56" t="s">
        <v>21</v>
      </c>
      <c r="H10" s="55">
        <f>+Paramunicipal!E103</f>
        <v>0</v>
      </c>
      <c r="I10" s="57">
        <f>+Paramunicipal!F103</f>
        <v>0</v>
      </c>
      <c r="J10" s="57">
        <f>+Paramunicipal!G103</f>
        <v>0</v>
      </c>
      <c r="K10" s="55"/>
      <c r="L10" s="43">
        <v>4120</v>
      </c>
      <c r="M10" s="58"/>
      <c r="N10" s="59" t="s">
        <v>22</v>
      </c>
      <c r="O10" s="55">
        <f>+Paramunicipal!E8</f>
        <v>0</v>
      </c>
      <c r="P10" s="57">
        <f>+Paramunicipal!F8</f>
        <v>0</v>
      </c>
      <c r="Q10" s="57">
        <f>+Paramunicipal!G8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+Paramunicipal!E76</f>
        <v>0</v>
      </c>
      <c r="E11" s="55">
        <f>+Paramunicipal!F76</f>
        <v>0</v>
      </c>
      <c r="F11" s="55">
        <f>+Paramunicipal!G76</f>
        <v>0</v>
      </c>
      <c r="G11" s="56" t="s">
        <v>25</v>
      </c>
      <c r="H11" s="55">
        <f>+Paramunicipal!E104</f>
        <v>0</v>
      </c>
      <c r="I11" s="57">
        <f>+Paramunicipal!F104</f>
        <v>0</v>
      </c>
      <c r="J11" s="57">
        <f>+Paramunicipal!G104</f>
        <v>0</v>
      </c>
      <c r="K11" s="55"/>
      <c r="L11" s="43">
        <v>4130</v>
      </c>
      <c r="M11" s="58"/>
      <c r="N11" s="59" t="s">
        <v>26</v>
      </c>
      <c r="O11" s="55">
        <f>+Paramunicipal!E9</f>
        <v>0</v>
      </c>
      <c r="P11" s="57">
        <f>+Paramunicipal!F9</f>
        <v>0</v>
      </c>
      <c r="Q11" s="57">
        <f>+Paramunicipal!G9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+Paramunicipal!E77</f>
        <v>0</v>
      </c>
      <c r="E12" s="55">
        <f>+Paramunicipal!F77</f>
        <v>0</v>
      </c>
      <c r="F12" s="55">
        <f>+Paramunicipal!G77</f>
        <v>0</v>
      </c>
      <c r="G12" s="56" t="s">
        <v>28</v>
      </c>
      <c r="H12" s="55">
        <f>+Paramunicipal!E105</f>
        <v>0</v>
      </c>
      <c r="I12" s="57">
        <f>+Paramunicipal!F105</f>
        <v>0</v>
      </c>
      <c r="J12" s="57">
        <f>+Paramunicipal!G105</f>
        <v>0</v>
      </c>
      <c r="K12" s="55"/>
      <c r="L12" s="43">
        <v>4140</v>
      </c>
      <c r="M12" s="58"/>
      <c r="N12" s="59" t="s">
        <v>29</v>
      </c>
      <c r="O12" s="55">
        <f>+Paramunicipal!E10</f>
        <v>0</v>
      </c>
      <c r="P12" s="57">
        <f>+Paramunicipal!F10</f>
        <v>0</v>
      </c>
      <c r="Q12" s="57">
        <f>+Paramunicipal!G10</f>
        <v>0</v>
      </c>
      <c r="R12" s="2"/>
      <c r="S12" s="24">
        <v>900002</v>
      </c>
      <c r="T12" s="25" t="s">
        <v>191</v>
      </c>
      <c r="U12" s="27" t="s">
        <v>30</v>
      </c>
      <c r="V12" s="26">
        <f>SUM(V13:V17)</f>
        <v>3474759.67</v>
      </c>
      <c r="W12" s="26">
        <f>SUM(W13:W17)</f>
        <v>169688.87</v>
      </c>
      <c r="X12" s="26"/>
      <c r="Y12" s="28">
        <f t="shared" ref="Y12:Y17" si="7">SUM(U12:X12)</f>
        <v>3644448.54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+Paramunicipal!E78</f>
        <v>0</v>
      </c>
      <c r="E13" s="55">
        <f>+Paramunicipal!F78</f>
        <v>0</v>
      </c>
      <c r="F13" s="55">
        <f>+Paramunicipal!G78</f>
        <v>0</v>
      </c>
      <c r="G13" s="56" t="s">
        <v>32</v>
      </c>
      <c r="H13" s="55">
        <f>+Paramunicipal!E106</f>
        <v>0</v>
      </c>
      <c r="I13" s="57">
        <f>+Paramunicipal!F106</f>
        <v>0</v>
      </c>
      <c r="J13" s="57">
        <f>+Paramunicipal!G106</f>
        <v>0</v>
      </c>
      <c r="K13" s="55"/>
      <c r="L13" s="43">
        <v>4150</v>
      </c>
      <c r="M13" s="58"/>
      <c r="N13" s="59" t="s">
        <v>33</v>
      </c>
      <c r="O13" s="55">
        <f>+Paramunicipal!E11</f>
        <v>0</v>
      </c>
      <c r="P13" s="57">
        <f>+Paramunicipal!F11</f>
        <v>0</v>
      </c>
      <c r="Q13" s="57">
        <f>+Paramunicipal!G11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169688.87</v>
      </c>
      <c r="X13" s="27"/>
      <c r="Y13" s="46">
        <f t="shared" si="7"/>
        <v>169688.87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+Paramunicipal!E79</f>
        <v>0</v>
      </c>
      <c r="E14" s="55">
        <f>+Paramunicipal!F79</f>
        <v>0</v>
      </c>
      <c r="F14" s="55">
        <f>+Paramunicipal!G79</f>
        <v>0</v>
      </c>
      <c r="G14" s="56" t="s">
        <v>36</v>
      </c>
      <c r="H14" s="55">
        <f>+Paramunicipal!E107</f>
        <v>0</v>
      </c>
      <c r="I14" s="57">
        <f>+Paramunicipal!F107</f>
        <v>0</v>
      </c>
      <c r="J14" s="57">
        <f>+Paramunicipal!G107</f>
        <v>0</v>
      </c>
      <c r="K14" s="55"/>
      <c r="L14" s="43">
        <v>4160</v>
      </c>
      <c r="M14" s="58"/>
      <c r="N14" s="59" t="s">
        <v>37</v>
      </c>
      <c r="O14" s="55">
        <f>+Paramunicipal!E12</f>
        <v>0</v>
      </c>
      <c r="P14" s="57">
        <f>+Paramunicipal!F12</f>
        <v>0</v>
      </c>
      <c r="Q14" s="57">
        <f>+Paramunicipal!G12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3474759.67</v>
      </c>
      <c r="W14" s="27"/>
      <c r="X14" s="27"/>
      <c r="Y14" s="46">
        <f t="shared" si="7"/>
        <v>3474759.67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+Paramunicipal!E80</f>
        <v>0</v>
      </c>
      <c r="E15" s="55">
        <f>+Paramunicipal!F80</f>
        <v>0</v>
      </c>
      <c r="F15" s="55">
        <f>+Paramunicipal!G80</f>
        <v>0</v>
      </c>
      <c r="G15" s="56" t="s">
        <v>40</v>
      </c>
      <c r="H15" s="55">
        <f>+Paramunicipal!E108</f>
        <v>0</v>
      </c>
      <c r="I15" s="57">
        <f>+Paramunicipal!F108</f>
        <v>0</v>
      </c>
      <c r="J15" s="57">
        <f>+Paramunicipal!G108</f>
        <v>0</v>
      </c>
      <c r="K15" s="55"/>
      <c r="L15" s="43">
        <v>4170</v>
      </c>
      <c r="M15" s="58"/>
      <c r="N15" s="59" t="s">
        <v>41</v>
      </c>
      <c r="O15" s="55">
        <f>+Paramunicipal!E13</f>
        <v>0</v>
      </c>
      <c r="P15" s="57">
        <f>+Paramunicipal!F13</f>
        <v>0</v>
      </c>
      <c r="Q15" s="57">
        <f>+Paramunicipal!G13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+Paramunicipal!E109</f>
        <v>0</v>
      </c>
      <c r="I16" s="57">
        <f>+Paramunicipal!F109</f>
        <v>0</v>
      </c>
      <c r="J16" s="57">
        <f>+Paramunicipal!G109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23114.739999999991</v>
      </c>
      <c r="AD16" s="49">
        <f>IF(D30&gt;E30,D30-E30,0)</f>
        <v>0</v>
      </c>
      <c r="AE16" s="48">
        <f>IF(F30&gt;E30,F30-E30,0)</f>
        <v>37274.599999999977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1797349.46</v>
      </c>
      <c r="E17" s="65">
        <f>SUM(E9:E15)</f>
        <v>1254055.28</v>
      </c>
      <c r="F17" s="65">
        <f>SUM(F9:F15)</f>
        <v>777260.72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5988931</v>
      </c>
      <c r="P17" s="38">
        <f>SUM(P18:P19)</f>
        <v>5192878</v>
      </c>
      <c r="Q17" s="38">
        <f>SUM(Q18:Q19)</f>
        <v>4915570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1008451.92</v>
      </c>
      <c r="I18" s="67">
        <f>SUM(I9:I16)</f>
        <v>711477.13</v>
      </c>
      <c r="J18" s="67">
        <f>SUM(J9:J16)</f>
        <v>509823.43</v>
      </c>
      <c r="K18" s="65"/>
      <c r="L18" s="43">
        <v>4220</v>
      </c>
      <c r="M18" s="58"/>
      <c r="N18" s="181" t="s">
        <v>47</v>
      </c>
      <c r="O18" s="182">
        <f>+Paramunicipal!E15</f>
        <v>0</v>
      </c>
      <c r="P18" s="183">
        <f>+Paramunicipal!F15</f>
        <v>0</v>
      </c>
      <c r="Q18" s="57">
        <f>+Paramunicipal!G16</f>
        <v>4759570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5988931</v>
      </c>
      <c r="AM18" s="63">
        <f t="shared" si="13"/>
        <v>5192878</v>
      </c>
    </row>
    <row r="19" spans="1:39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181" t="s">
        <v>52</v>
      </c>
      <c r="O19" s="182">
        <f>+Paramunicipal!E16</f>
        <v>5988931</v>
      </c>
      <c r="P19" s="183">
        <f>+Paramunicipal!F16</f>
        <v>5192878</v>
      </c>
      <c r="Q19" s="57">
        <f>+Paramunicipal!G17</f>
        <v>156000</v>
      </c>
      <c r="S19" s="43"/>
      <c r="T19" s="25" t="s">
        <v>170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191008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+Paramunicipal!E85</f>
        <v>0</v>
      </c>
      <c r="E20" s="55">
        <f>+Paramunicipal!F85</f>
        <v>0</v>
      </c>
      <c r="F20" s="55">
        <f>+Paramunicipal!G85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0</v>
      </c>
      <c r="P20" s="38">
        <f t="shared" ref="P20" si="15">SUM(P21:P26)</f>
        <v>191008</v>
      </c>
      <c r="Q20" s="38">
        <f t="shared" ref="Q20" si="16">SUM(Q21:Q26)</f>
        <v>156000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31667</v>
      </c>
      <c r="AE20" s="60">
        <f t="shared" si="11"/>
        <v>0</v>
      </c>
      <c r="AF20" s="61">
        <f t="shared" si="12"/>
        <v>40994</v>
      </c>
      <c r="AI20" s="31"/>
      <c r="AJ20" s="51" t="s">
        <v>9</v>
      </c>
      <c r="AK20" s="51"/>
      <c r="AL20" s="26">
        <f>SUM(AL21:AL36)</f>
        <v>5880117.6100000003</v>
      </c>
      <c r="AM20" s="28">
        <f>SUM(AM21:AM36)</f>
        <v>5123087.38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+Paramunicipal!E86</f>
        <v>0</v>
      </c>
      <c r="E21" s="55">
        <f>+Paramunicipal!F86</f>
        <v>0</v>
      </c>
      <c r="F21" s="55">
        <f>+Paramunicipal!G86</f>
        <v>0</v>
      </c>
      <c r="G21" s="56" t="s">
        <v>62</v>
      </c>
      <c r="H21" s="55">
        <f>+Paramunicipal!E114</f>
        <v>0</v>
      </c>
      <c r="I21" s="57">
        <f>+Paramunicipal!F114</f>
        <v>0</v>
      </c>
      <c r="J21" s="57">
        <f>+Paramunicipal!G114</f>
        <v>0</v>
      </c>
      <c r="K21" s="55"/>
      <c r="L21" s="43">
        <v>4320</v>
      </c>
      <c r="M21" s="58"/>
      <c r="N21" s="59" t="s">
        <v>59</v>
      </c>
      <c r="O21" s="182">
        <f>+Paramunicipal!E18</f>
        <v>0</v>
      </c>
      <c r="P21" s="183">
        <f>+Paramunicipal!F18</f>
        <v>0</v>
      </c>
      <c r="Q21" s="57">
        <f>+Paramunicipal!G19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11294.96</v>
      </c>
      <c r="AE21" s="60">
        <f t="shared" si="11"/>
        <v>15471.7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4081748.98</v>
      </c>
      <c r="AM21" s="63">
        <f>+P31</f>
        <v>3736473.13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+Paramunicipal!E87</f>
        <v>0</v>
      </c>
      <c r="E22" s="55">
        <f>+Paramunicipal!F87</f>
        <v>0</v>
      </c>
      <c r="F22" s="55">
        <f>+Paramunicipal!G87</f>
        <v>0</v>
      </c>
      <c r="G22" s="56" t="s">
        <v>67</v>
      </c>
      <c r="H22" s="55">
        <f>+Paramunicipal!E115</f>
        <v>0</v>
      </c>
      <c r="I22" s="57">
        <f>+Paramunicipal!F115</f>
        <v>0</v>
      </c>
      <c r="J22" s="57">
        <f>+Paramunicipal!G115</f>
        <v>0</v>
      </c>
      <c r="K22" s="55"/>
      <c r="L22" s="43">
        <v>4330</v>
      </c>
      <c r="M22" s="58"/>
      <c r="N22" s="59" t="s">
        <v>63</v>
      </c>
      <c r="O22" s="182">
        <f>+Paramunicipal!E19</f>
        <v>0</v>
      </c>
      <c r="P22" s="183">
        <f>+Paramunicipal!F19</f>
        <v>0</v>
      </c>
      <c r="Q22" s="57">
        <f>+Paramunicipal!G20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66076.699999999953</v>
      </c>
      <c r="AD22" s="61">
        <f t="shared" si="10"/>
        <v>0</v>
      </c>
      <c r="AE22" s="60">
        <f t="shared" si="11"/>
        <v>62796.900000000023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678266.01</v>
      </c>
      <c r="AM22" s="63">
        <f>+P32</f>
        <v>727510.26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+Paramunicipal!E88</f>
        <v>969946.3</v>
      </c>
      <c r="E23" s="55">
        <f>+Paramunicipal!F88</f>
        <v>938279.3</v>
      </c>
      <c r="F23" s="55">
        <f>+Paramunicipal!G88</f>
        <v>897285.3</v>
      </c>
      <c r="G23" s="56" t="s">
        <v>71</v>
      </c>
      <c r="H23" s="55">
        <f>+Paramunicipal!E116</f>
        <v>0</v>
      </c>
      <c r="I23" s="57">
        <f>+Paramunicipal!F116</f>
        <v>0</v>
      </c>
      <c r="J23" s="57">
        <f>+Paramunicipal!G116</f>
        <v>0</v>
      </c>
      <c r="K23" s="55"/>
      <c r="L23" s="43">
        <v>4340</v>
      </c>
      <c r="M23" s="58"/>
      <c r="N23" s="59" t="s">
        <v>68</v>
      </c>
      <c r="O23" s="182">
        <f>+Paramunicipal!E20</f>
        <v>0</v>
      </c>
      <c r="P23" s="183">
        <f>+Paramunicipal!F20</f>
        <v>0</v>
      </c>
      <c r="Q23" s="57">
        <f>+Paramunicipal!G21</f>
        <v>0</v>
      </c>
      <c r="S23" s="24"/>
      <c r="T23" s="25" t="s">
        <v>192</v>
      </c>
      <c r="U23" s="26">
        <f>+U7</f>
        <v>0</v>
      </c>
      <c r="V23" s="26">
        <f>+V7+V12+V19</f>
        <v>3474759.67</v>
      </c>
      <c r="W23" s="26">
        <f>+W7+W12+W19</f>
        <v>169688.87</v>
      </c>
      <c r="X23" s="26">
        <f>+X7+X12+X19</f>
        <v>0</v>
      </c>
      <c r="Y23" s="28">
        <f>+Y7+Y12+Y19</f>
        <v>3644448.54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529950.36</v>
      </c>
      <c r="AM23" s="63">
        <f t="shared" si="17"/>
        <v>597763.31999999995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+Paramunicipal!E89</f>
        <v>24408.1</v>
      </c>
      <c r="E24" s="55">
        <f>+Paramunicipal!F89</f>
        <v>13113.14</v>
      </c>
      <c r="F24" s="55">
        <f>+Paramunicipal!G89</f>
        <v>28584.84</v>
      </c>
      <c r="G24" s="56" t="s">
        <v>75</v>
      </c>
      <c r="H24" s="55">
        <f>+Paramunicipal!E117</f>
        <v>0</v>
      </c>
      <c r="I24" s="57">
        <f>+Paramunicipal!F117</f>
        <v>0</v>
      </c>
      <c r="J24" s="57">
        <f>+Paramunicipal!G117</f>
        <v>0</v>
      </c>
      <c r="K24" s="55"/>
      <c r="L24" s="43">
        <v>4390</v>
      </c>
      <c r="M24" s="58"/>
      <c r="N24" s="59" t="s">
        <v>72</v>
      </c>
      <c r="O24" s="182">
        <f>+Paramunicipal!E21</f>
        <v>0</v>
      </c>
      <c r="P24" s="183">
        <f>+Paramunicipal!F21</f>
        <v>0</v>
      </c>
      <c r="Q24" s="57">
        <f>+Paramunicipal!G22</f>
        <v>156000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+Paramunicipal!E90</f>
        <v>-840964.08</v>
      </c>
      <c r="E25" s="55">
        <f>+Paramunicipal!F90</f>
        <v>-774887.38</v>
      </c>
      <c r="F25" s="55">
        <f>+Paramunicipal!G90</f>
        <v>-712090.48</v>
      </c>
      <c r="G25" s="59" t="s">
        <v>79</v>
      </c>
      <c r="H25" s="55">
        <f>+Paramunicipal!E118</f>
        <v>0</v>
      </c>
      <c r="I25" s="57">
        <f>+Paramunicipal!F118</f>
        <v>0</v>
      </c>
      <c r="J25" s="57">
        <f>+Paramunicipal!G118</f>
        <v>0</v>
      </c>
      <c r="K25" s="55"/>
      <c r="L25" s="43"/>
      <c r="M25" s="58"/>
      <c r="N25" s="59" t="s">
        <v>76</v>
      </c>
      <c r="O25" s="182">
        <f>+Paramunicipal!E22</f>
        <v>0</v>
      </c>
      <c r="P25" s="183">
        <f>+Paramunicipal!F22</f>
        <v>191008</v>
      </c>
      <c r="Q25" s="57">
        <f>+Paramunicipal!G23</f>
        <v>0</v>
      </c>
      <c r="S25" s="24">
        <v>900004</v>
      </c>
      <c r="T25" s="25" t="s">
        <v>193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+Paramunicipal!E91</f>
        <v>0</v>
      </c>
      <c r="E26" s="55">
        <f>+Paramunicipal!F91</f>
        <v>0</v>
      </c>
      <c r="F26" s="55">
        <f>+Paramunicipal!G91</f>
        <v>0</v>
      </c>
      <c r="G26" s="56" t="s">
        <v>82</v>
      </c>
      <c r="H26" s="55">
        <f>+Paramunicipal!E119</f>
        <v>230853.7</v>
      </c>
      <c r="I26" s="57">
        <f>+Paramunicipal!F119</f>
        <v>230853.7</v>
      </c>
      <c r="J26" s="57">
        <f>+Paramunicipal!G119</f>
        <v>230853.7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x14ac:dyDescent="0.25">
      <c r="A27" s="43">
        <v>1280</v>
      </c>
      <c r="B27" s="43"/>
      <c r="C27" s="54" t="s">
        <v>80</v>
      </c>
      <c r="D27" s="55">
        <f>+Paramunicipal!E92</f>
        <v>0</v>
      </c>
      <c r="E27" s="55">
        <f>+Paramunicipal!F92</f>
        <v>0</v>
      </c>
      <c r="F27" s="55">
        <f>+Paramunicipal!G92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5988931</v>
      </c>
      <c r="P27" s="75">
        <f>+P8+P17+P20</f>
        <v>5383886</v>
      </c>
      <c r="Q27" s="75">
        <f>+Q8+Q17+Q20</f>
        <v>5071570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296974.79000000004</v>
      </c>
      <c r="AD27" s="30">
        <f>IF(I30&gt;H30,I30-H30,0)</f>
        <v>0</v>
      </c>
      <c r="AE27" s="29">
        <f>IF(I30&gt;J30,I30-J30,0)</f>
        <v>201653.70000000007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590152.26</v>
      </c>
      <c r="AM27" s="63">
        <f t="shared" si="18"/>
        <v>61340.67</v>
      </c>
    </row>
    <row r="28" spans="1:39" x14ac:dyDescent="0.25">
      <c r="A28" s="43">
        <v>1290</v>
      </c>
      <c r="B28" s="43"/>
      <c r="C28" s="54" t="s">
        <v>84</v>
      </c>
      <c r="D28" s="55">
        <f>+Paramunicipal!E93</f>
        <v>0</v>
      </c>
      <c r="E28" s="55">
        <f>+Paramunicipal!F93</f>
        <v>0</v>
      </c>
      <c r="F28" s="55">
        <f>+Paramunicipal!G93</f>
        <v>0</v>
      </c>
      <c r="G28" s="66" t="s">
        <v>87</v>
      </c>
      <c r="H28" s="65">
        <f>SUM(H20:H26)</f>
        <v>230853.7</v>
      </c>
      <c r="I28" s="67">
        <f>SUM(I20:I26)</f>
        <v>230853.7</v>
      </c>
      <c r="J28" s="67">
        <f>SUM(J20:J26)</f>
        <v>230853.7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296974.79000000004</v>
      </c>
      <c r="AD28" s="49">
        <f>IF(I18&gt;H18,I18-H18,0)</f>
        <v>0</v>
      </c>
      <c r="AE28" s="48">
        <f>IF(I18&gt;J18,I18-J18,0)</f>
        <v>201653.7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296974.79000000004</v>
      </c>
      <c r="AD29" s="61">
        <f t="shared" ref="AD29:AD36" si="22">IF(I9&gt;H9,I9-H9,0)</f>
        <v>0</v>
      </c>
      <c r="AE29" s="60">
        <f t="shared" ref="AE29:AE36" si="23">IF(I9&gt;J9,I9-J9,0)</f>
        <v>201653.7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153390.32000000007</v>
      </c>
      <c r="E30" s="65">
        <f>SUM(E20:E28)</f>
        <v>176505.06000000006</v>
      </c>
      <c r="F30" s="65">
        <f>SUM(F20:F28)</f>
        <v>213779.66000000003</v>
      </c>
      <c r="G30" s="77" t="s">
        <v>93</v>
      </c>
      <c r="H30" s="74">
        <f>+H28+H18</f>
        <v>1239305.6200000001</v>
      </c>
      <c r="I30" s="75">
        <f>+I28+I18</f>
        <v>942330.83000000007</v>
      </c>
      <c r="J30" s="75">
        <f>+J28+J18</f>
        <v>740677.13</v>
      </c>
      <c r="K30" s="78"/>
      <c r="L30" s="43">
        <v>5110</v>
      </c>
      <c r="M30" s="41" t="s">
        <v>90</v>
      </c>
      <c r="N30" s="21"/>
      <c r="O30" s="37">
        <f>SUM(O31:O33)</f>
        <v>5289965.3500000006</v>
      </c>
      <c r="P30" s="38">
        <f t="shared" ref="P30" si="25">SUM(P31:P33)</f>
        <v>5061746.71</v>
      </c>
      <c r="Q30" s="38">
        <f t="shared" ref="Q30" si="26">SUM(Q31:Q33)</f>
        <v>3956157.8400000003</v>
      </c>
      <c r="S30" s="24">
        <v>900005</v>
      </c>
      <c r="T30" s="25" t="s">
        <v>194</v>
      </c>
      <c r="U30" s="27" t="s">
        <v>30</v>
      </c>
      <c r="V30" s="26">
        <f>SUM(V31:V35)</f>
        <v>3273008.79</v>
      </c>
      <c r="W30" s="26">
        <f>SUM(W31:W35)</f>
        <v>-126952.18</v>
      </c>
      <c r="X30" s="26"/>
      <c r="Y30" s="28">
        <f t="shared" ref="Y30:Y35" si="27">SUM(U30:X30)</f>
        <v>3146056.61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+Paramunicipal!E28</f>
        <v>4081748.98</v>
      </c>
      <c r="P31" s="57">
        <f>+Paramunicipal!F28</f>
        <v>3736473.13</v>
      </c>
      <c r="Q31" s="57">
        <f>+Paramunicipal!G28</f>
        <v>3034592.47</v>
      </c>
      <c r="S31" s="43">
        <v>3210</v>
      </c>
      <c r="T31" s="44" t="s">
        <v>34</v>
      </c>
      <c r="U31" s="27" t="s">
        <v>30</v>
      </c>
      <c r="V31" s="27"/>
      <c r="W31" s="45">
        <f>+H40</f>
        <v>42736.69</v>
      </c>
      <c r="X31" s="27"/>
      <c r="Y31" s="46">
        <f t="shared" si="27"/>
        <v>42736.69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1950739.78</v>
      </c>
      <c r="E32" s="37">
        <f>+E30+E17</f>
        <v>1430560.34</v>
      </c>
      <c r="F32" s="37">
        <f>+F30+F17</f>
        <v>991040.38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+Paramunicipal!E29</f>
        <v>678266.01</v>
      </c>
      <c r="P32" s="57">
        <f>+Paramunicipal!F29</f>
        <v>727510.26</v>
      </c>
      <c r="Q32" s="57">
        <f>+Paramunicipal!G29</f>
        <v>461640.67</v>
      </c>
      <c r="S32" s="43">
        <v>3220</v>
      </c>
      <c r="T32" s="44" t="s">
        <v>38</v>
      </c>
      <c r="U32" s="27" t="s">
        <v>30</v>
      </c>
      <c r="V32" s="45">
        <f>+H41-I41</f>
        <v>3273008.79</v>
      </c>
      <c r="W32" s="80">
        <f>-W13</f>
        <v>-169688.87</v>
      </c>
      <c r="X32" s="27"/>
      <c r="Y32" s="46">
        <f t="shared" si="27"/>
        <v>3103319.92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+Paramunicipal!E30</f>
        <v>529950.36</v>
      </c>
      <c r="P33" s="57">
        <f>+Paramunicipal!F30</f>
        <v>597763.31999999995</v>
      </c>
      <c r="Q33" s="57">
        <f>+Paramunicipal!G30</f>
        <v>459924.7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37">
        <f>SUM(O35:O43)</f>
        <v>590152.26</v>
      </c>
      <c r="P34" s="38">
        <f>SUM(P35:P43)</f>
        <v>61340.67</v>
      </c>
      <c r="Q34" s="38">
        <f>SUM(Q35:Q43)</f>
        <v>884328.91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+Paramunicipal!E128</f>
        <v>0</v>
      </c>
      <c r="I35" s="57">
        <f>+Paramunicipal!F128</f>
        <v>0</v>
      </c>
      <c r="J35" s="57">
        <f>+Paramunicipal!G128</f>
        <v>0</v>
      </c>
      <c r="K35" s="55"/>
      <c r="L35" s="43">
        <v>5220</v>
      </c>
      <c r="M35" s="58"/>
      <c r="N35" s="59" t="s">
        <v>78</v>
      </c>
      <c r="O35" s="55">
        <f>+Paramunicipal!E32</f>
        <v>0</v>
      </c>
      <c r="P35" s="57">
        <f>+Paramunicipal!F32</f>
        <v>0</v>
      </c>
      <c r="Q35" s="57">
        <f>+Paramunicipal!G32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+Paramunicipal!E129</f>
        <v>0</v>
      </c>
      <c r="I36" s="57">
        <f>+Paramunicipal!F129</f>
        <v>0</v>
      </c>
      <c r="J36" s="57">
        <f>+Paramunicipal!G129</f>
        <v>0</v>
      </c>
      <c r="K36" s="55"/>
      <c r="L36" s="43">
        <v>5230</v>
      </c>
      <c r="M36" s="58"/>
      <c r="N36" s="59" t="s">
        <v>102</v>
      </c>
      <c r="O36" s="55">
        <f>+Paramunicipal!E33</f>
        <v>0</v>
      </c>
      <c r="P36" s="57">
        <f>+Paramunicipal!F33</f>
        <v>0</v>
      </c>
      <c r="Q36" s="57">
        <f>+Paramunicipal!G33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+Paramunicipal!E130</f>
        <v>0</v>
      </c>
      <c r="I37" s="57">
        <f>+Paramunicipal!F130</f>
        <v>0</v>
      </c>
      <c r="J37" s="57">
        <f>+Paramunicipal!G130</f>
        <v>0</v>
      </c>
      <c r="K37" s="55"/>
      <c r="L37" s="43">
        <v>5240</v>
      </c>
      <c r="M37" s="58"/>
      <c r="N37" s="59" t="s">
        <v>104</v>
      </c>
      <c r="O37" s="55">
        <f>+Paramunicipal!E34</f>
        <v>0</v>
      </c>
      <c r="P37" s="57">
        <f>+Paramunicipal!F34</f>
        <v>0</v>
      </c>
      <c r="Q37" s="57">
        <f>+Paramunicipal!G34</f>
        <v>0</v>
      </c>
      <c r="S37" s="43"/>
      <c r="T37" s="50" t="s">
        <v>171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108813.38999999966</v>
      </c>
      <c r="AM37" s="86">
        <f>+AM9-AM20</f>
        <v>260798.62000000011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+Paramunicipal!E35</f>
        <v>590152.26</v>
      </c>
      <c r="P38" s="57">
        <f>+Paramunicipal!F35</f>
        <v>61340.67</v>
      </c>
      <c r="Q38" s="57">
        <f>+Paramunicipal!G35</f>
        <v>884328.91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6790505.1500000004</v>
      </c>
      <c r="I39" s="75">
        <f>SUM(I40:I44)</f>
        <v>3644448.54</v>
      </c>
      <c r="J39" s="75">
        <f>SUM(J40:J44)</f>
        <v>3384175.2399999998</v>
      </c>
      <c r="K39" s="74"/>
      <c r="L39" s="43">
        <v>5260</v>
      </c>
      <c r="M39" s="58"/>
      <c r="N39" s="59" t="s">
        <v>89</v>
      </c>
      <c r="O39" s="55">
        <f>+Paramunicipal!E36</f>
        <v>0</v>
      </c>
      <c r="P39" s="57">
        <f>+Paramunicipal!F36</f>
        <v>0</v>
      </c>
      <c r="Q39" s="57">
        <f>+Paramunicipal!G36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+Paramunicipal!E133</f>
        <v>42736.69</v>
      </c>
      <c r="I40" s="57">
        <f>+Paramunicipal!F133</f>
        <v>169688.87</v>
      </c>
      <c r="J40" s="57">
        <f>+Paramunicipal!G133</f>
        <v>-11203.52</v>
      </c>
      <c r="K40" s="55"/>
      <c r="L40" s="43">
        <v>5270</v>
      </c>
      <c r="M40" s="58"/>
      <c r="N40" s="59" t="s">
        <v>91</v>
      </c>
      <c r="O40" s="55">
        <f>+Paramunicipal!E37</f>
        <v>0</v>
      </c>
      <c r="P40" s="57">
        <f>+Paramunicipal!F37</f>
        <v>0</v>
      </c>
      <c r="Q40" s="57">
        <f>+Paramunicipal!G37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+Paramunicipal!E134</f>
        <v>6747768.46</v>
      </c>
      <c r="I41" s="57">
        <f>+Paramunicipal!F134</f>
        <v>3474759.67</v>
      </c>
      <c r="J41" s="57">
        <f>+Paramunicipal!G134</f>
        <v>3395378.76</v>
      </c>
      <c r="K41" s="55"/>
      <c r="L41" s="43">
        <v>5280</v>
      </c>
      <c r="M41" s="58"/>
      <c r="N41" s="59" t="s">
        <v>94</v>
      </c>
      <c r="O41" s="55">
        <f>+Paramunicipal!E38</f>
        <v>0</v>
      </c>
      <c r="P41" s="57">
        <f>+Paramunicipal!F38</f>
        <v>0</v>
      </c>
      <c r="Q41" s="57">
        <f>+Paramunicipal!G38</f>
        <v>0</v>
      </c>
      <c r="T41" s="88" t="s">
        <v>195</v>
      </c>
      <c r="U41" s="89">
        <f>+U23+U25</f>
        <v>0</v>
      </c>
      <c r="V41" s="89">
        <f>+V23+V25+V30+V37</f>
        <v>6747768.46</v>
      </c>
      <c r="W41" s="89">
        <f>+W23+W25+W30+W37</f>
        <v>42736.69</v>
      </c>
      <c r="X41" s="89">
        <f>+X23+X25+X30+X37</f>
        <v>0</v>
      </c>
      <c r="Y41" s="90">
        <f>SUM(U41:X41)</f>
        <v>6790505.1500000004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+Paramunicipal!E135</f>
        <v>0</v>
      </c>
      <c r="I42" s="57">
        <f>+Paramunicipal!F135</f>
        <v>0</v>
      </c>
      <c r="J42" s="57">
        <f>+Paramunicipal!G135</f>
        <v>0</v>
      </c>
      <c r="K42" s="55"/>
      <c r="L42" s="43">
        <v>5290</v>
      </c>
      <c r="M42" s="58"/>
      <c r="N42" s="59" t="s">
        <v>95</v>
      </c>
      <c r="O42" s="55">
        <f>+Paramunicipal!E39</f>
        <v>0</v>
      </c>
      <c r="P42" s="57">
        <f>+Paramunicipal!F39</f>
        <v>0</v>
      </c>
      <c r="Q42" s="57">
        <f>+Paramunicipal!G39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+Paramunicipal!E136</f>
        <v>0</v>
      </c>
      <c r="I43" s="57">
        <f>+Paramunicipal!F136</f>
        <v>0</v>
      </c>
      <c r="J43" s="57">
        <f>+Paramunicipal!G136</f>
        <v>0</v>
      </c>
      <c r="K43" s="55"/>
      <c r="L43" s="6">
        <v>5300</v>
      </c>
      <c r="M43" s="58"/>
      <c r="N43" s="59" t="s">
        <v>98</v>
      </c>
      <c r="O43" s="55">
        <f>+Paramunicipal!E40</f>
        <v>0</v>
      </c>
      <c r="P43" s="57">
        <f>+Paramunicipal!F40</f>
        <v>0</v>
      </c>
      <c r="Q43" s="57">
        <f>+Paramunicipal!G40</f>
        <v>0</v>
      </c>
      <c r="U43" s="174">
        <f>+H34-U41</f>
        <v>0</v>
      </c>
      <c r="V43" s="174"/>
      <c r="W43" s="174">
        <f>+H39-V41-W41</f>
        <v>4.0745362639427185E-10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+Paramunicipal!E137</f>
        <v>0</v>
      </c>
      <c r="I44" s="57">
        <f>+Paramunicipal!F137</f>
        <v>0</v>
      </c>
      <c r="J44" s="57">
        <f>+Paramunicipal!G137</f>
        <v>0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0</v>
      </c>
      <c r="Q44" s="38">
        <f>SUM(Q45:Q47)</f>
        <v>0</v>
      </c>
      <c r="T44" s="184" t="s">
        <v>114</v>
      </c>
      <c r="U44" s="184"/>
      <c r="V44" s="184"/>
      <c r="W44" s="184"/>
      <c r="X44" s="184"/>
      <c r="Y44" s="184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42961.96</v>
      </c>
      <c r="AM44" s="28">
        <f>SUM(AM45:AM47)</f>
        <v>25522.3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82">
        <f>+Paramunicipal!E42</f>
        <v>0</v>
      </c>
      <c r="P45" s="183">
        <f>+Paramunicipal!F42</f>
        <v>0</v>
      </c>
      <c r="Q45" s="57">
        <f>+Paramunicipal!G43</f>
        <v>0</v>
      </c>
      <c r="T45" s="184"/>
      <c r="U45" s="184"/>
      <c r="V45" s="184"/>
      <c r="W45" s="184"/>
      <c r="X45" s="184"/>
      <c r="Y45" s="184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82">
        <f>+Paramunicipal!E43</f>
        <v>0</v>
      </c>
      <c r="P46" s="183">
        <f>+Paramunicipal!F43</f>
        <v>0</v>
      </c>
      <c r="Q46" s="57">
        <f>+Paramunicipal!G44</f>
        <v>0</v>
      </c>
      <c r="AA46" s="6">
        <v>3000</v>
      </c>
      <c r="AB46" s="25" t="s">
        <v>97</v>
      </c>
      <c r="AC46" s="29">
        <f>IF(H50&gt;I50,H50-I50,0)</f>
        <v>3146056.6100000003</v>
      </c>
      <c r="AD46" s="30">
        <f>IF(I50&gt;H50,I50-H50,0)</f>
        <v>0</v>
      </c>
      <c r="AE46" s="29">
        <f>IF(I50&gt;J50,I50-J50,0)</f>
        <v>260273.30000000028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42961.96</v>
      </c>
      <c r="AM46" s="46">
        <f>+AF20-AE20+AF21-AE21</f>
        <v>25522.3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+Paramunicipal!E140</f>
        <v>0</v>
      </c>
      <c r="I47" s="57">
        <f>+Paramunicipal!F140</f>
        <v>0</v>
      </c>
      <c r="J47" s="57">
        <f>+Paramunicipal!G140</f>
        <v>0</v>
      </c>
      <c r="K47" s="55"/>
      <c r="L47" s="6">
        <v>5400</v>
      </c>
      <c r="M47" s="58"/>
      <c r="N47" s="59" t="s">
        <v>103</v>
      </c>
      <c r="O47" s="182">
        <f>+Paramunicipal!E44</f>
        <v>0</v>
      </c>
      <c r="P47" s="183">
        <f>+Paramunicipal!F44</f>
        <v>0</v>
      </c>
      <c r="Q47" s="57">
        <f>+Paramunicipal!G45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+Paramunicipal!E141</f>
        <v>0</v>
      </c>
      <c r="I48" s="57">
        <f>+Paramunicipal!F141</f>
        <v>0</v>
      </c>
      <c r="J48" s="57">
        <f>+Paramunicipal!G141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86286.77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-42961.96</v>
      </c>
      <c r="AM48" s="86">
        <f>+AM40-AM44</f>
        <v>-25522.3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82">
        <f>+Paramunicipal!E46</f>
        <v>0</v>
      </c>
      <c r="P49" s="183">
        <f>+Paramunicipal!F46</f>
        <v>0</v>
      </c>
      <c r="Q49" s="57">
        <f>+Paramunicipal!G47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6790505.1500000004</v>
      </c>
      <c r="I50" s="75">
        <f t="shared" ref="I50:J50" si="36">+I39+I34+I46</f>
        <v>3644448.54</v>
      </c>
      <c r="J50" s="75">
        <f t="shared" si="36"/>
        <v>3384175.2399999998</v>
      </c>
      <c r="K50" s="78"/>
      <c r="L50" s="43">
        <v>5430</v>
      </c>
      <c r="M50" s="58"/>
      <c r="N50" s="59" t="s">
        <v>119</v>
      </c>
      <c r="O50" s="182">
        <f>+Paramunicipal!E47</f>
        <v>0</v>
      </c>
      <c r="P50" s="183">
        <f>+Paramunicipal!F47</f>
        <v>0</v>
      </c>
      <c r="Q50" s="57">
        <f>+Paramunicipal!G48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82">
        <f>+Paramunicipal!E48</f>
        <v>0</v>
      </c>
      <c r="P51" s="183">
        <f>+Paramunicipal!F48</f>
        <v>0</v>
      </c>
      <c r="Q51" s="57">
        <f>+Paramunicipal!G49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3527246.8900000006</v>
      </c>
      <c r="AM51" s="28">
        <f>+AM52+AM55</f>
        <v>263925.28000000003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8029810.7700000005</v>
      </c>
      <c r="I52" s="38">
        <f t="shared" ref="I52:J52" si="37">+I50+I30</f>
        <v>4586779.37</v>
      </c>
      <c r="J52" s="38">
        <f t="shared" si="37"/>
        <v>4124852.3699999996</v>
      </c>
      <c r="K52" s="79"/>
      <c r="L52" s="43">
        <v>5450</v>
      </c>
      <c r="M52" s="58"/>
      <c r="N52" s="59" t="s">
        <v>123</v>
      </c>
      <c r="O52" s="182">
        <f>+Paramunicipal!E49</f>
        <v>0</v>
      </c>
      <c r="P52" s="183">
        <f>+Paramunicipal!F49</f>
        <v>0</v>
      </c>
      <c r="Q52" s="57">
        <f>+Paramunicipal!G50</f>
        <v>0</v>
      </c>
      <c r="AA52" s="6">
        <v>3200</v>
      </c>
      <c r="AB52" s="47" t="s">
        <v>107</v>
      </c>
      <c r="AC52" s="48">
        <f t="shared" ref="AC52:AC57" si="38">IF(H39&gt;I39,H39-I39,0)</f>
        <v>3146056.6100000003</v>
      </c>
      <c r="AD52" s="49">
        <f t="shared" ref="AD52:AD57" si="39">IF(I39&gt;H39,I39-H39,0)</f>
        <v>0</v>
      </c>
      <c r="AE52" s="48">
        <f t="shared" ref="AE52:AE57" si="40">IF(I39&gt;J39,I39-J39,0)</f>
        <v>260273.30000000028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82">
        <f>+Paramunicipal!E50</f>
        <v>0</v>
      </c>
      <c r="P53" s="183">
        <f>+Paramunicipal!F50</f>
        <v>0</v>
      </c>
      <c r="Q53" s="57">
        <f>+Paramunicipal!G51</f>
        <v>86286.77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126952.18</v>
      </c>
      <c r="AE53" s="60">
        <f t="shared" si="40"/>
        <v>180892.38999999998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>
        <f>IF(D32-H30-H50=0,"",D32-H30-H50)</f>
        <v>-6079070.9900000002</v>
      </c>
      <c r="I54" s="174">
        <f t="shared" ref="I54" si="42">IF(E32-I30-I50=0,"",E32-I30-I50)</f>
        <v>-3156219.0300000003</v>
      </c>
      <c r="J54" s="174">
        <f>IF(F32-J30-J50=0,"",F32-J30-J50)</f>
        <v>-3133811.9899999998</v>
      </c>
      <c r="K54" s="99"/>
      <c r="L54" s="43">
        <v>5510</v>
      </c>
      <c r="M54" s="41" t="s">
        <v>127</v>
      </c>
      <c r="N54" s="21"/>
      <c r="O54" s="37">
        <f>SUM(O55:O60)</f>
        <v>66076.7</v>
      </c>
      <c r="P54" s="38">
        <f>SUM(P55:P60)</f>
        <v>91109.75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3273008.79</v>
      </c>
      <c r="AD54" s="61">
        <f t="shared" si="39"/>
        <v>0</v>
      </c>
      <c r="AE54" s="60">
        <f t="shared" si="40"/>
        <v>79380.910000000149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82">
        <f>+Paramunicipal!E52</f>
        <v>66076.7</v>
      </c>
      <c r="P55" s="183">
        <f>+Paramunicipal!F52</f>
        <v>91109.75</v>
      </c>
      <c r="Q55" s="57">
        <f>+Paramunicipal!G53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3527246.8900000006</v>
      </c>
      <c r="AM55" s="101">
        <f>SUM(AE9:AE14)+SUM(AE17:AE18)+SUM(AE22:AE25)+SUM(AE29:AE36)+SUM(AE39:AE44)+SUM(AE49:AE50)+SUM(AE53:AE57)+SUM(AE60:AE61)-P61-P54-P66</f>
        <v>263925.28000000003</v>
      </c>
    </row>
    <row r="56" spans="2:39" x14ac:dyDescent="0.25">
      <c r="C56" s="208" t="s">
        <v>114</v>
      </c>
      <c r="D56" s="208"/>
      <c r="E56" s="208"/>
      <c r="F56" s="208"/>
      <c r="G56" s="208"/>
      <c r="H56" s="208"/>
      <c r="I56" s="208"/>
      <c r="L56" s="43">
        <v>5530</v>
      </c>
      <c r="M56" s="58"/>
      <c r="N56" s="59" t="s">
        <v>131</v>
      </c>
      <c r="O56" s="182">
        <f>+Paramunicipal!E53</f>
        <v>0</v>
      </c>
      <c r="P56" s="183">
        <f>+Paramunicipal!F53</f>
        <v>0</v>
      </c>
      <c r="Q56" s="57">
        <f>+Paramunicipal!G54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128772.37999999998</v>
      </c>
      <c r="AM56" s="28">
        <f>+AM57+AM60</f>
        <v>1223.8000000000175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82">
        <f>+Paramunicipal!E54</f>
        <v>0</v>
      </c>
      <c r="P57" s="183">
        <f>+Paramunicipal!F54</f>
        <v>0</v>
      </c>
      <c r="Q57" s="57">
        <f>+Paramunicipal!G55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82">
        <f>+Paramunicipal!E55</f>
        <v>0</v>
      </c>
      <c r="P58" s="183">
        <f>+Paramunicipal!F55</f>
        <v>0</v>
      </c>
      <c r="Q58" s="57">
        <f>+Paramunicipal!G56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82">
        <f>+Paramunicipal!E56</f>
        <v>0</v>
      </c>
      <c r="P59" s="183">
        <f>+Paramunicipal!F56</f>
        <v>0</v>
      </c>
      <c r="Q59" s="57">
        <f>+Paramunicipal!G57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82">
        <f>+Paramunicipal!E57</f>
        <v>0</v>
      </c>
      <c r="P60" s="183">
        <f>+Paramunicipal!F57</f>
        <v>0</v>
      </c>
      <c r="Q60" s="57">
        <f>+Paramunicipal!G58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128772.37999999998</v>
      </c>
      <c r="AM60" s="101">
        <f>SUM(AF9:AF14)+SUM(AF17:AF18)+SUM(AF22:AF25)+SUM(AF29:AF36)+SUM(AF39:AF44)+SUM(AF49:AF50)+SUM(AF53:AF57)+SUM(AF60:AF61)</f>
        <v>1223.8000000000175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3398474.5100000007</v>
      </c>
      <c r="AM61" s="103">
        <f>+AM51-AM56</f>
        <v>262701.48</v>
      </c>
    </row>
    <row r="62" spans="2:39" x14ac:dyDescent="0.25">
      <c r="L62" s="43"/>
      <c r="M62" s="58"/>
      <c r="N62" s="59" t="s">
        <v>140</v>
      </c>
      <c r="O62" s="55">
        <f>+Paramunicipal!E60</f>
        <v>0</v>
      </c>
      <c r="P62" s="57">
        <f>+Paramunicipal!F60</f>
        <v>0</v>
      </c>
      <c r="Q62" s="57">
        <f>+Paramunicipal!G60</f>
        <v>0</v>
      </c>
      <c r="AC62" s="109">
        <f>+AC6+AC27+AC46-AD6-AD27-AD46</f>
        <v>2922851.9600000004</v>
      </c>
      <c r="AD62" s="109">
        <f>+AC7+AC16+AC28+AC38+AC47+AC52+AC59-AD7-AD16-AD28-AD38-AD47-AD52-AD59</f>
        <v>2922851.9600000009</v>
      </c>
      <c r="AE62" s="109">
        <f>+AE6+AE27+AE46-AF6-AF27-AF46</f>
        <v>22407.04000000027</v>
      </c>
      <c r="AF62" s="109">
        <f>+AE7+AE16+AE28+AE38+AE47+AE52+AE59-AF7-AF16-AF28-AF38-AF47-AF52-AF59</f>
        <v>22407.040000000212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184" t="s">
        <v>114</v>
      </c>
      <c r="AC63" s="184"/>
      <c r="AD63" s="184"/>
      <c r="AE63" s="56"/>
      <c r="AF63" s="56"/>
      <c r="AI63" s="47" t="s">
        <v>143</v>
      </c>
      <c r="AJ63" s="32"/>
      <c r="AK63" s="84"/>
      <c r="AL63" s="110">
        <f>+AL37+AL48+AL61</f>
        <v>3464325.9400000004</v>
      </c>
      <c r="AM63" s="111">
        <f>+AM37+AM48+AM61</f>
        <v>497977.8000000001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5946194.3100000005</v>
      </c>
      <c r="P64" s="75">
        <f>+P30+P34+P44+P48+P54+P61</f>
        <v>5214197.13</v>
      </c>
      <c r="Q64" s="75">
        <f>+Q30+Q34+Q44+Q48+Q54+Q61</f>
        <v>4926773.5199999996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1018307.52</v>
      </c>
      <c r="AM65" s="115">
        <f>+F9</f>
        <v>542736.76</v>
      </c>
    </row>
    <row r="66" spans="12:39" x14ac:dyDescent="0.25">
      <c r="M66" s="20" t="s">
        <v>34</v>
      </c>
      <c r="N66" s="21"/>
      <c r="O66" s="37">
        <f>+O27-O64</f>
        <v>42736.689999999478</v>
      </c>
      <c r="P66" s="38">
        <f>+P27-P64</f>
        <v>169688.87000000011</v>
      </c>
      <c r="Q66" s="38">
        <f>+Q27-Q64</f>
        <v>144796.48000000045</v>
      </c>
      <c r="AI66" s="47" t="s">
        <v>145</v>
      </c>
      <c r="AJ66" s="32"/>
      <c r="AK66" s="84"/>
      <c r="AL66" s="114">
        <f>+D9</f>
        <v>1559781.5</v>
      </c>
      <c r="AM66" s="115">
        <f>+E9</f>
        <v>1018307.52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-2922851.9600000004</v>
      </c>
      <c r="AM68" s="171">
        <f>+AM66-AM65-AM63</f>
        <v>-22407.040000000095</v>
      </c>
    </row>
    <row r="69" spans="12:39" x14ac:dyDescent="0.25">
      <c r="O69" s="175">
        <f>+H40-O66</f>
        <v>5.2386894822120667E-10</v>
      </c>
      <c r="P69" s="175">
        <f t="shared" ref="P69:Q69" si="43">+I40-P66</f>
        <v>0</v>
      </c>
      <c r="Q69" s="175">
        <f t="shared" si="43"/>
        <v>-156000.00000000044</v>
      </c>
    </row>
    <row r="70" spans="12:39" x14ac:dyDescent="0.25">
      <c r="AI70" s="184" t="s">
        <v>114</v>
      </c>
      <c r="AJ70" s="184"/>
      <c r="AK70" s="184"/>
      <c r="AL70" s="184"/>
      <c r="AM70" s="184"/>
    </row>
    <row r="71" spans="12:39" x14ac:dyDescent="0.25">
      <c r="M71" s="184" t="s">
        <v>114</v>
      </c>
      <c r="N71" s="184"/>
      <c r="O71" s="184"/>
      <c r="P71" s="184"/>
      <c r="Q71" s="56"/>
      <c r="R71" s="56"/>
      <c r="AI71" s="184"/>
      <c r="AJ71" s="184"/>
      <c r="AK71" s="184"/>
      <c r="AL71" s="184"/>
      <c r="AM71" s="184"/>
    </row>
    <row r="72" spans="12:39" x14ac:dyDescent="0.25">
      <c r="M72" s="184"/>
      <c r="N72" s="184"/>
      <c r="O72" s="184"/>
      <c r="P72" s="184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ignoredErrors>
    <ignoredError sqref="H9:I39 H40:I54 O8:P17 O61:P69 U7:Y39 U41:Y43 AC6:AD39 AC40:AD61 AC62 AL9:AM37 AL40:AM56 AL57:AM68 AI2:AM4 AB2:AD4 C2:P3 T2:Y4 C5:J5 D4:P4 L5:P5" unlockedFormula="1"/>
    <ignoredError sqref="AD62" formula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E148"/>
  <sheetViews>
    <sheetView showGridLines="0" zoomScale="96" zoomScaleNormal="96" zoomScaleSheetLayoutView="70" workbookViewId="0">
      <pane xSplit="7" ySplit="3" topLeftCell="H4" activePane="bottomRight" state="frozen"/>
      <selection activeCell="I59" sqref="I59"/>
      <selection pane="topRight" activeCell="I59" sqref="I59"/>
      <selection pane="bottomLeft" activeCell="I59" sqref="I59"/>
      <selection pane="bottomRight" activeCell="B70" sqref="B70"/>
    </sheetView>
  </sheetViews>
  <sheetFormatPr baseColWidth="10" defaultRowHeight="15" x14ac:dyDescent="0.25"/>
  <cols>
    <col min="1" max="1" width="2" customWidth="1"/>
    <col min="2" max="2" width="3.85546875" style="124" bestFit="1" customWidth="1"/>
    <col min="3" max="3" width="2.42578125" customWidth="1"/>
    <col min="4" max="4" width="34.5703125" customWidth="1"/>
    <col min="5" max="5" width="17.140625" bestFit="1" customWidth="1"/>
    <col min="6" max="7" width="16.140625" bestFit="1" customWidth="1"/>
    <col min="8" max="8" width="5.85546875" customWidth="1"/>
    <col min="9" max="11" width="15.85546875" customWidth="1"/>
    <col min="12" max="12" width="5.85546875" customWidth="1"/>
    <col min="13" max="15" width="15.85546875" customWidth="1"/>
    <col min="16" max="16" width="5.85546875" customWidth="1"/>
    <col min="17" max="19" width="15.85546875" customWidth="1"/>
    <col min="20" max="20" width="5.85546875" customWidth="1"/>
    <col min="21" max="23" width="15.85546875" customWidth="1"/>
    <col min="24" max="24" width="5.85546875" customWidth="1"/>
    <col min="25" max="27" width="15.85546875" customWidth="1"/>
    <col min="28" max="28" width="5.85546875" customWidth="1"/>
    <col min="29" max="31" width="15.85546875" customWidth="1"/>
    <col min="32" max="32" width="5.85546875" customWidth="1"/>
  </cols>
  <sheetData>
    <row r="1" spans="2:31" ht="14.45" customHeight="1" x14ac:dyDescent="0.25">
      <c r="B1" s="212" t="s">
        <v>169</v>
      </c>
      <c r="C1" s="213"/>
      <c r="D1" s="213"/>
      <c r="E1" s="213"/>
      <c r="F1" s="213"/>
      <c r="G1" s="214"/>
      <c r="I1" s="218" t="str">
        <f>+'31120'!B1</f>
        <v>3.1.1.2.0 Entidades Paraestatales y Fideicomisos No Empresariales y No Financieros</v>
      </c>
      <c r="J1" s="219"/>
      <c r="K1" s="220"/>
      <c r="M1" s="218" t="str">
        <f>+'31130'!B1</f>
        <v>3.1.1.3.0 Instituciones Públicas de Seguridad Social</v>
      </c>
      <c r="N1" s="219"/>
      <c r="O1" s="220"/>
      <c r="Q1" s="218" t="str">
        <f>+'31200'!B1</f>
        <v>3.1.2.0.0  Entidades Paramunicipales Empresariales No Financieras Con Participacion Estatal Mayoritaria</v>
      </c>
      <c r="R1" s="219"/>
      <c r="S1" s="220"/>
      <c r="U1" s="218" t="str">
        <f>+'32200'!B1</f>
        <v>3.2.2.0.0 Entidades Paramunicipales Empresariales Financieras Monetarias Con Participacion Estatal Mayoritaria</v>
      </c>
      <c r="V1" s="219"/>
      <c r="W1" s="220"/>
      <c r="Y1" s="218" t="str">
        <f>+'32300'!B1</f>
        <v>3.2.3.0.0 Entidades Paraestatales Empresariales Financieras No Monetarias Con Participacion Estatal Mayoritaria</v>
      </c>
      <c r="Z1" s="219"/>
      <c r="AA1" s="220"/>
      <c r="AC1" s="218" t="str">
        <f>+'32400'!B1</f>
        <v>3.2.4.0.0 Fideicomisos Financieros Publicos Con Participacion Estatal Mayoritaria Participacion Estatal Mayoritaria</v>
      </c>
      <c r="AD1" s="219"/>
      <c r="AE1" s="220"/>
    </row>
    <row r="2" spans="2:31" ht="14.45" customHeight="1" x14ac:dyDescent="0.25">
      <c r="B2" s="215" t="s">
        <v>148</v>
      </c>
      <c r="C2" s="216"/>
      <c r="D2" s="216"/>
      <c r="E2" s="216"/>
      <c r="F2" s="216"/>
      <c r="G2" s="217"/>
      <c r="I2" s="221"/>
      <c r="J2" s="222"/>
      <c r="K2" s="223"/>
      <c r="M2" s="221"/>
      <c r="N2" s="222"/>
      <c r="O2" s="223"/>
      <c r="Q2" s="221"/>
      <c r="R2" s="222"/>
      <c r="S2" s="223"/>
      <c r="U2" s="221"/>
      <c r="V2" s="222"/>
      <c r="W2" s="223"/>
      <c r="Y2" s="221"/>
      <c r="Z2" s="222"/>
      <c r="AA2" s="223"/>
      <c r="AC2" s="221"/>
      <c r="AD2" s="222"/>
      <c r="AE2" s="223"/>
    </row>
    <row r="3" spans="2:31" ht="14.45" customHeight="1" x14ac:dyDescent="0.25">
      <c r="B3" s="195" t="s">
        <v>200</v>
      </c>
      <c r="C3" s="196"/>
      <c r="D3" s="196"/>
      <c r="E3" s="196"/>
      <c r="F3" s="196"/>
      <c r="G3" s="197"/>
      <c r="I3" s="224"/>
      <c r="J3" s="225"/>
      <c r="K3" s="226"/>
      <c r="M3" s="224"/>
      <c r="N3" s="225"/>
      <c r="O3" s="226"/>
      <c r="Q3" s="224"/>
      <c r="R3" s="225"/>
      <c r="S3" s="226"/>
      <c r="U3" s="224"/>
      <c r="V3" s="225"/>
      <c r="W3" s="226"/>
      <c r="Y3" s="224"/>
      <c r="Z3" s="225"/>
      <c r="AA3" s="226"/>
      <c r="AC3" s="224"/>
      <c r="AD3" s="225"/>
      <c r="AE3" s="226"/>
    </row>
    <row r="4" spans="2:31" x14ac:dyDescent="0.25">
      <c r="B4" s="125"/>
      <c r="C4" s="10"/>
      <c r="D4" s="11"/>
      <c r="E4" s="144">
        <v>2019</v>
      </c>
      <c r="F4" s="7">
        <v>2018</v>
      </c>
      <c r="G4" s="7">
        <v>2017</v>
      </c>
      <c r="I4" s="144">
        <v>2019</v>
      </c>
      <c r="J4" s="7">
        <v>2018</v>
      </c>
      <c r="K4" s="7">
        <v>2017</v>
      </c>
      <c r="M4" s="144">
        <v>2019</v>
      </c>
      <c r="N4" s="7">
        <v>2018</v>
      </c>
      <c r="O4" s="7">
        <v>2017</v>
      </c>
      <c r="Q4" s="144">
        <v>2019</v>
      </c>
      <c r="R4" s="7">
        <v>2018</v>
      </c>
      <c r="S4" s="7">
        <v>2017</v>
      </c>
      <c r="U4" s="144">
        <v>2019</v>
      </c>
      <c r="V4" s="7">
        <v>2018</v>
      </c>
      <c r="W4" s="7">
        <v>2017</v>
      </c>
      <c r="Y4" s="144">
        <v>2019</v>
      </c>
      <c r="Z4" s="7">
        <v>2018</v>
      </c>
      <c r="AA4" s="7">
        <v>2017</v>
      </c>
      <c r="AC4" s="144">
        <v>2019</v>
      </c>
      <c r="AD4" s="7">
        <v>2018</v>
      </c>
      <c r="AE4" s="7">
        <v>2017</v>
      </c>
    </row>
    <row r="5" spans="2:31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</row>
    <row r="6" spans="2:31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>+'31120'!E6</f>
        <v>0</v>
      </c>
      <c r="J6" s="38">
        <f>+'31120'!F6</f>
        <v>0</v>
      </c>
      <c r="K6" s="38">
        <f>+'31120'!G6</f>
        <v>0</v>
      </c>
      <c r="M6" s="146">
        <f>+'31130'!E6</f>
        <v>0</v>
      </c>
      <c r="N6" s="38">
        <f>+'31130'!F6</f>
        <v>0</v>
      </c>
      <c r="O6" s="38">
        <f>+'31130'!G6</f>
        <v>0</v>
      </c>
      <c r="Q6" s="146">
        <f>+'31200'!E6</f>
        <v>0</v>
      </c>
      <c r="R6" s="38">
        <f>+'31200'!F6</f>
        <v>0</v>
      </c>
      <c r="S6" s="38">
        <f>+'31200'!G6</f>
        <v>0</v>
      </c>
      <c r="U6" s="146">
        <f>+'32200'!E6</f>
        <v>0</v>
      </c>
      <c r="V6" s="38">
        <f>+'32200'!F6</f>
        <v>0</v>
      </c>
      <c r="W6" s="38">
        <f>+'32200'!G6</f>
        <v>0</v>
      </c>
      <c r="Y6" s="146">
        <f>+'32300'!E6</f>
        <v>0</v>
      </c>
      <c r="Z6" s="38">
        <f>+'32300'!F6</f>
        <v>0</v>
      </c>
      <c r="AA6" s="38">
        <f>+'32300'!G6</f>
        <v>0</v>
      </c>
      <c r="AC6" s="146">
        <f>+'32400'!E6</f>
        <v>0</v>
      </c>
      <c r="AD6" s="38">
        <f>+'32400'!F6</f>
        <v>0</v>
      </c>
      <c r="AE6" s="38">
        <f>+'32400'!G6</f>
        <v>0</v>
      </c>
    </row>
    <row r="7" spans="2:31" x14ac:dyDescent="0.25">
      <c r="B7" s="126">
        <v>4110</v>
      </c>
      <c r="C7" s="58"/>
      <c r="D7" s="59" t="s">
        <v>18</v>
      </c>
      <c r="E7" s="147">
        <f>+I7+M7+Q7+U7+Y7+AC7</f>
        <v>0</v>
      </c>
      <c r="F7" s="57">
        <f t="shared" ref="F7:F13" si="0">+J7+N7+R7+V7+Z7+AD7</f>
        <v>0</v>
      </c>
      <c r="G7" s="57">
        <f t="shared" ref="G7:G13" si="1">+K7+O7+S7+W7+AA7+AE7</f>
        <v>0</v>
      </c>
      <c r="I7" s="147">
        <f>+'31120'!E7</f>
        <v>0</v>
      </c>
      <c r="J7" s="57">
        <f>+'31120'!F7</f>
        <v>0</v>
      </c>
      <c r="K7" s="57">
        <f>+'31120'!G7</f>
        <v>0</v>
      </c>
      <c r="M7" s="147">
        <f>+'31130'!E7</f>
        <v>0</v>
      </c>
      <c r="N7" s="57">
        <f>+'31130'!F7</f>
        <v>0</v>
      </c>
      <c r="O7" s="57">
        <f>+'31130'!G7</f>
        <v>0</v>
      </c>
      <c r="Q7" s="147">
        <f>+'31200'!E7</f>
        <v>0</v>
      </c>
      <c r="R7" s="57">
        <f>+'31200'!F7</f>
        <v>0</v>
      </c>
      <c r="S7" s="57">
        <f>+'31200'!G7</f>
        <v>0</v>
      </c>
      <c r="U7" s="147">
        <f>+'32200'!E7</f>
        <v>0</v>
      </c>
      <c r="V7" s="57">
        <f>+'32200'!F7</f>
        <v>0</v>
      </c>
      <c r="W7" s="57">
        <f>+'32200'!G7</f>
        <v>0</v>
      </c>
      <c r="Y7" s="147">
        <f>+'32300'!E7</f>
        <v>0</v>
      </c>
      <c r="Z7" s="57">
        <f>+'32300'!F7</f>
        <v>0</v>
      </c>
      <c r="AA7" s="57">
        <f>+'32300'!G7</f>
        <v>0</v>
      </c>
      <c r="AC7" s="147">
        <f>+'32400'!E7</f>
        <v>0</v>
      </c>
      <c r="AD7" s="57">
        <f>+'32400'!F7</f>
        <v>0</v>
      </c>
      <c r="AE7" s="57">
        <f>+'32400'!G7</f>
        <v>0</v>
      </c>
    </row>
    <row r="8" spans="2:31" x14ac:dyDescent="0.25">
      <c r="B8" s="126">
        <v>4120</v>
      </c>
      <c r="C8" s="58"/>
      <c r="D8" s="59" t="s">
        <v>22</v>
      </c>
      <c r="E8" s="147">
        <f t="shared" ref="E8:E13" si="2">+I8+M8+Q8+U8+Y8+AC8</f>
        <v>0</v>
      </c>
      <c r="F8" s="57">
        <f t="shared" si="0"/>
        <v>0</v>
      </c>
      <c r="G8" s="57">
        <f t="shared" si="1"/>
        <v>0</v>
      </c>
      <c r="I8" s="147">
        <f>+'31120'!E8</f>
        <v>0</v>
      </c>
      <c r="J8" s="57">
        <f>+'31120'!F8</f>
        <v>0</v>
      </c>
      <c r="K8" s="57">
        <f>+'31120'!G8</f>
        <v>0</v>
      </c>
      <c r="M8" s="147">
        <f>+'31130'!E8</f>
        <v>0</v>
      </c>
      <c r="N8" s="57">
        <f>+'31130'!F8</f>
        <v>0</v>
      </c>
      <c r="O8" s="57">
        <f>+'31130'!G8</f>
        <v>0</v>
      </c>
      <c r="Q8" s="147">
        <f>+'31200'!E8</f>
        <v>0</v>
      </c>
      <c r="R8" s="57">
        <f>+'31200'!F8</f>
        <v>0</v>
      </c>
      <c r="S8" s="57">
        <f>+'31200'!G8</f>
        <v>0</v>
      </c>
      <c r="U8" s="147">
        <f>+'32200'!E8</f>
        <v>0</v>
      </c>
      <c r="V8" s="57">
        <f>+'32200'!F8</f>
        <v>0</v>
      </c>
      <c r="W8" s="57">
        <f>+'32200'!G8</f>
        <v>0</v>
      </c>
      <c r="Y8" s="147">
        <f>+'32300'!E8</f>
        <v>0</v>
      </c>
      <c r="Z8" s="57">
        <f>+'32300'!F8</f>
        <v>0</v>
      </c>
      <c r="AA8" s="57">
        <f>+'32300'!G8</f>
        <v>0</v>
      </c>
      <c r="AC8" s="147">
        <f>+'32400'!E8</f>
        <v>0</v>
      </c>
      <c r="AD8" s="57">
        <f>+'32400'!F8</f>
        <v>0</v>
      </c>
      <c r="AE8" s="57">
        <f>+'32400'!G8</f>
        <v>0</v>
      </c>
    </row>
    <row r="9" spans="2:31" x14ac:dyDescent="0.25">
      <c r="B9" s="126">
        <v>4130</v>
      </c>
      <c r="C9" s="58"/>
      <c r="D9" s="59" t="s">
        <v>26</v>
      </c>
      <c r="E9" s="147">
        <f t="shared" si="2"/>
        <v>0</v>
      </c>
      <c r="F9" s="57">
        <f t="shared" si="0"/>
        <v>0</v>
      </c>
      <c r="G9" s="57">
        <f t="shared" si="1"/>
        <v>0</v>
      </c>
      <c r="I9" s="147">
        <f>+'31120'!E9</f>
        <v>0</v>
      </c>
      <c r="J9" s="57">
        <f>+'31120'!F9</f>
        <v>0</v>
      </c>
      <c r="K9" s="57">
        <f>+'31120'!G9</f>
        <v>0</v>
      </c>
      <c r="M9" s="147">
        <f>+'31130'!E9</f>
        <v>0</v>
      </c>
      <c r="N9" s="57">
        <f>+'31130'!F9</f>
        <v>0</v>
      </c>
      <c r="O9" s="57">
        <f>+'31130'!G9</f>
        <v>0</v>
      </c>
      <c r="Q9" s="147">
        <f>+'31200'!E9</f>
        <v>0</v>
      </c>
      <c r="R9" s="57">
        <f>+'31200'!F9</f>
        <v>0</v>
      </c>
      <c r="S9" s="57">
        <f>+'31200'!G9</f>
        <v>0</v>
      </c>
      <c r="U9" s="147">
        <f>+'32200'!E9</f>
        <v>0</v>
      </c>
      <c r="V9" s="57">
        <f>+'32200'!F9</f>
        <v>0</v>
      </c>
      <c r="W9" s="57">
        <f>+'32200'!G9</f>
        <v>0</v>
      </c>
      <c r="Y9" s="147">
        <f>+'32300'!E9</f>
        <v>0</v>
      </c>
      <c r="Z9" s="57">
        <f>+'32300'!F9</f>
        <v>0</v>
      </c>
      <c r="AA9" s="57">
        <f>+'32300'!G9</f>
        <v>0</v>
      </c>
      <c r="AC9" s="147">
        <f>+'32400'!E9</f>
        <v>0</v>
      </c>
      <c r="AD9" s="57">
        <f>+'32400'!F9</f>
        <v>0</v>
      </c>
      <c r="AE9" s="57">
        <f>+'32400'!G9</f>
        <v>0</v>
      </c>
    </row>
    <row r="10" spans="2:31" x14ac:dyDescent="0.25">
      <c r="B10" s="126">
        <v>4140</v>
      </c>
      <c r="C10" s="58"/>
      <c r="D10" s="59" t="s">
        <v>29</v>
      </c>
      <c r="E10" s="147">
        <f t="shared" si="2"/>
        <v>0</v>
      </c>
      <c r="F10" s="57">
        <f t="shared" si="0"/>
        <v>0</v>
      </c>
      <c r="G10" s="57">
        <f t="shared" si="1"/>
        <v>0</v>
      </c>
      <c r="I10" s="147">
        <f>+'31120'!E10</f>
        <v>0</v>
      </c>
      <c r="J10" s="57">
        <f>+'31120'!F10</f>
        <v>0</v>
      </c>
      <c r="K10" s="57">
        <f>+'31120'!G10</f>
        <v>0</v>
      </c>
      <c r="M10" s="147">
        <f>+'31130'!E10</f>
        <v>0</v>
      </c>
      <c r="N10" s="57">
        <f>+'31130'!F10</f>
        <v>0</v>
      </c>
      <c r="O10" s="57">
        <f>+'31130'!G10</f>
        <v>0</v>
      </c>
      <c r="Q10" s="147">
        <f>+'31200'!E10</f>
        <v>0</v>
      </c>
      <c r="R10" s="57">
        <f>+'31200'!F10</f>
        <v>0</v>
      </c>
      <c r="S10" s="57">
        <f>+'31200'!G10</f>
        <v>0</v>
      </c>
      <c r="U10" s="147">
        <f>+'32200'!E10</f>
        <v>0</v>
      </c>
      <c r="V10" s="57">
        <f>+'32200'!F10</f>
        <v>0</v>
      </c>
      <c r="W10" s="57">
        <f>+'32200'!G10</f>
        <v>0</v>
      </c>
      <c r="Y10" s="147">
        <f>+'32300'!E10</f>
        <v>0</v>
      </c>
      <c r="Z10" s="57">
        <f>+'32300'!F10</f>
        <v>0</v>
      </c>
      <c r="AA10" s="57">
        <f>+'32300'!G10</f>
        <v>0</v>
      </c>
      <c r="AC10" s="147">
        <f>+'32400'!E10</f>
        <v>0</v>
      </c>
      <c r="AD10" s="57">
        <f>+'32400'!F10</f>
        <v>0</v>
      </c>
      <c r="AE10" s="57">
        <f>+'32400'!G10</f>
        <v>0</v>
      </c>
    </row>
    <row r="11" spans="2:31" x14ac:dyDescent="0.25">
      <c r="B11" s="126">
        <v>4150</v>
      </c>
      <c r="C11" s="58"/>
      <c r="D11" s="59" t="s">
        <v>33</v>
      </c>
      <c r="E11" s="147">
        <f t="shared" si="2"/>
        <v>0</v>
      </c>
      <c r="F11" s="57">
        <f t="shared" si="0"/>
        <v>0</v>
      </c>
      <c r="G11" s="57">
        <f t="shared" si="1"/>
        <v>0</v>
      </c>
      <c r="I11" s="147">
        <f>+'31120'!E11</f>
        <v>0</v>
      </c>
      <c r="J11" s="57">
        <f>+'31120'!F11</f>
        <v>0</v>
      </c>
      <c r="K11" s="57">
        <f>+'31120'!G11</f>
        <v>0</v>
      </c>
      <c r="M11" s="147">
        <f>+'31130'!E11</f>
        <v>0</v>
      </c>
      <c r="N11" s="57">
        <f>+'31130'!F11</f>
        <v>0</v>
      </c>
      <c r="O11" s="57">
        <f>+'31130'!G11</f>
        <v>0</v>
      </c>
      <c r="Q11" s="147">
        <f>+'31200'!E11</f>
        <v>0</v>
      </c>
      <c r="R11" s="57">
        <f>+'31200'!F11</f>
        <v>0</v>
      </c>
      <c r="S11" s="57">
        <f>+'31200'!G11</f>
        <v>0</v>
      </c>
      <c r="U11" s="147">
        <f>+'32200'!E11</f>
        <v>0</v>
      </c>
      <c r="V11" s="57">
        <f>+'32200'!F11</f>
        <v>0</v>
      </c>
      <c r="W11" s="57">
        <f>+'32200'!G11</f>
        <v>0</v>
      </c>
      <c r="Y11" s="147">
        <f>+'32300'!E11</f>
        <v>0</v>
      </c>
      <c r="Z11" s="57">
        <f>+'32300'!F11</f>
        <v>0</v>
      </c>
      <c r="AA11" s="57">
        <f>+'32300'!G11</f>
        <v>0</v>
      </c>
      <c r="AC11" s="147">
        <f>+'32400'!E11</f>
        <v>0</v>
      </c>
      <c r="AD11" s="57">
        <f>+'32400'!F11</f>
        <v>0</v>
      </c>
      <c r="AE11" s="57">
        <f>+'32400'!G11</f>
        <v>0</v>
      </c>
    </row>
    <row r="12" spans="2:31" x14ac:dyDescent="0.25">
      <c r="B12" s="126">
        <v>4160</v>
      </c>
      <c r="C12" s="58"/>
      <c r="D12" s="59" t="s">
        <v>37</v>
      </c>
      <c r="E12" s="147">
        <f t="shared" si="2"/>
        <v>0</v>
      </c>
      <c r="F12" s="57">
        <f t="shared" si="0"/>
        <v>0</v>
      </c>
      <c r="G12" s="57">
        <f t="shared" si="1"/>
        <v>0</v>
      </c>
      <c r="I12" s="147">
        <f>+'31120'!E12</f>
        <v>0</v>
      </c>
      <c r="J12" s="57">
        <f>+'31120'!F12</f>
        <v>0</v>
      </c>
      <c r="K12" s="57">
        <f>+'31120'!G12</f>
        <v>0</v>
      </c>
      <c r="M12" s="147">
        <f>+'31130'!E12</f>
        <v>0</v>
      </c>
      <c r="N12" s="57">
        <f>+'31130'!F12</f>
        <v>0</v>
      </c>
      <c r="O12" s="57">
        <f>+'31130'!G12</f>
        <v>0</v>
      </c>
      <c r="Q12" s="147">
        <f>+'31200'!E12</f>
        <v>0</v>
      </c>
      <c r="R12" s="57">
        <f>+'31200'!F12</f>
        <v>0</v>
      </c>
      <c r="S12" s="57">
        <f>+'31200'!G12</f>
        <v>0</v>
      </c>
      <c r="U12" s="147">
        <f>+'32200'!E12</f>
        <v>0</v>
      </c>
      <c r="V12" s="57">
        <f>+'32200'!F12</f>
        <v>0</v>
      </c>
      <c r="W12" s="57">
        <f>+'32200'!G12</f>
        <v>0</v>
      </c>
      <c r="Y12" s="147">
        <f>+'32300'!E12</f>
        <v>0</v>
      </c>
      <c r="Z12" s="57">
        <f>+'32300'!F12</f>
        <v>0</v>
      </c>
      <c r="AA12" s="57">
        <f>+'32300'!G12</f>
        <v>0</v>
      </c>
      <c r="AC12" s="147">
        <f>+'32400'!E12</f>
        <v>0</v>
      </c>
      <c r="AD12" s="57">
        <f>+'32400'!F12</f>
        <v>0</v>
      </c>
      <c r="AE12" s="57">
        <f>+'32400'!G12</f>
        <v>0</v>
      </c>
    </row>
    <row r="13" spans="2:31" x14ac:dyDescent="0.25">
      <c r="B13" s="126">
        <v>4170</v>
      </c>
      <c r="C13" s="58"/>
      <c r="D13" s="59" t="s">
        <v>41</v>
      </c>
      <c r="E13" s="147">
        <f t="shared" si="2"/>
        <v>0</v>
      </c>
      <c r="F13" s="57">
        <f t="shared" si="0"/>
        <v>0</v>
      </c>
      <c r="G13" s="57">
        <f t="shared" si="1"/>
        <v>0</v>
      </c>
      <c r="I13" s="147">
        <f>+'31120'!E13</f>
        <v>0</v>
      </c>
      <c r="J13" s="57">
        <f>+'31120'!F13</f>
        <v>0</v>
      </c>
      <c r="K13" s="57">
        <f>+'31120'!G13</f>
        <v>0</v>
      </c>
      <c r="M13" s="147">
        <f>+'31130'!E13</f>
        <v>0</v>
      </c>
      <c r="N13" s="57">
        <f>+'31130'!F13</f>
        <v>0</v>
      </c>
      <c r="O13" s="57">
        <f>+'31130'!G13</f>
        <v>0</v>
      </c>
      <c r="Q13" s="147">
        <f>+'31200'!E13</f>
        <v>0</v>
      </c>
      <c r="R13" s="57">
        <f>+'31200'!F13</f>
        <v>0</v>
      </c>
      <c r="S13" s="57">
        <f>+'31200'!G13</f>
        <v>0</v>
      </c>
      <c r="U13" s="147">
        <f>+'32200'!E13</f>
        <v>0</v>
      </c>
      <c r="V13" s="57">
        <f>+'32200'!F13</f>
        <v>0</v>
      </c>
      <c r="W13" s="57">
        <f>+'32200'!G13</f>
        <v>0</v>
      </c>
      <c r="Y13" s="147">
        <f>+'32300'!E13</f>
        <v>0</v>
      </c>
      <c r="Z13" s="57">
        <f>+'32300'!F13</f>
        <v>0</v>
      </c>
      <c r="AA13" s="57">
        <f>+'32300'!G13</f>
        <v>0</v>
      </c>
      <c r="AC13" s="147">
        <f>+'32400'!E13</f>
        <v>0</v>
      </c>
      <c r="AD13" s="57">
        <f>+'32400'!F13</f>
        <v>0</v>
      </c>
      <c r="AE13" s="57">
        <f>+'32400'!G13</f>
        <v>0</v>
      </c>
    </row>
    <row r="14" spans="2:31" x14ac:dyDescent="0.25">
      <c r="B14" s="126">
        <v>4200</v>
      </c>
      <c r="C14" s="41" t="s">
        <v>44</v>
      </c>
      <c r="D14" s="21"/>
      <c r="E14" s="146">
        <f>SUM(E15:E16)</f>
        <v>5988931</v>
      </c>
      <c r="F14" s="38">
        <f>SUM(F15:F16)</f>
        <v>5192878</v>
      </c>
      <c r="G14" s="38">
        <f>SUM(G15:G16)</f>
        <v>4759570</v>
      </c>
      <c r="I14" s="146">
        <f>+'31120'!E14</f>
        <v>5988931</v>
      </c>
      <c r="J14" s="38">
        <f>+'31120'!F14</f>
        <v>5192878</v>
      </c>
      <c r="K14" s="38">
        <f>+'31120'!G14</f>
        <v>4759570</v>
      </c>
      <c r="M14" s="146">
        <f>+'31130'!E14</f>
        <v>0</v>
      </c>
      <c r="N14" s="38">
        <f>+'31130'!F14</f>
        <v>0</v>
      </c>
      <c r="O14" s="38">
        <f>+'31130'!G14</f>
        <v>0</v>
      </c>
      <c r="Q14" s="146">
        <f>+'31200'!E14</f>
        <v>0</v>
      </c>
      <c r="R14" s="38">
        <f>+'31200'!F14</f>
        <v>0</v>
      </c>
      <c r="S14" s="38">
        <f>+'31200'!G14</f>
        <v>0</v>
      </c>
      <c r="U14" s="146">
        <f>+'32200'!E14</f>
        <v>0</v>
      </c>
      <c r="V14" s="38">
        <f>+'32200'!F14</f>
        <v>0</v>
      </c>
      <c r="W14" s="38">
        <f>+'32200'!G14</f>
        <v>0</v>
      </c>
      <c r="Y14" s="146">
        <f>+'32300'!E14</f>
        <v>0</v>
      </c>
      <c r="Z14" s="38">
        <f>+'32300'!F14</f>
        <v>0</v>
      </c>
      <c r="AA14" s="38">
        <f>+'32300'!G14</f>
        <v>0</v>
      </c>
      <c r="AC14" s="146">
        <f>+'32400'!E14</f>
        <v>0</v>
      </c>
      <c r="AD14" s="38">
        <f>+'32400'!F14</f>
        <v>0</v>
      </c>
      <c r="AE14" s="38">
        <f>+'32400'!G14</f>
        <v>0</v>
      </c>
    </row>
    <row r="15" spans="2:31" x14ac:dyDescent="0.25">
      <c r="B15" s="126">
        <v>4210</v>
      </c>
      <c r="C15" s="58"/>
      <c r="D15" s="59" t="s">
        <v>47</v>
      </c>
      <c r="E15" s="147">
        <f t="shared" ref="E15:E16" si="3">+I15+M15+Q15+U15+Y15+AC15</f>
        <v>0</v>
      </c>
      <c r="F15" s="57">
        <f t="shared" ref="F15:F16" si="4">+J15+N15+R15+V15+Z15+AD15</f>
        <v>0</v>
      </c>
      <c r="G15" s="57">
        <f t="shared" ref="G15:G16" si="5">+K15+O15+S15+W15+AA15+AE15</f>
        <v>0</v>
      </c>
      <c r="I15" s="147">
        <f>+'31120'!E15</f>
        <v>0</v>
      </c>
      <c r="J15" s="57">
        <f>+'31120'!F15</f>
        <v>0</v>
      </c>
      <c r="K15" s="57">
        <f>+'31120'!G15</f>
        <v>0</v>
      </c>
      <c r="M15" s="147">
        <f>+'31130'!E15</f>
        <v>0</v>
      </c>
      <c r="N15" s="57">
        <f>+'31130'!F15</f>
        <v>0</v>
      </c>
      <c r="O15" s="57">
        <f>+'31130'!G15</f>
        <v>0</v>
      </c>
      <c r="Q15" s="147">
        <f>+'31200'!E15</f>
        <v>0</v>
      </c>
      <c r="R15" s="57">
        <f>+'31200'!F15</f>
        <v>0</v>
      </c>
      <c r="S15" s="57">
        <f>+'31200'!G15</f>
        <v>0</v>
      </c>
      <c r="U15" s="147">
        <f>+'32200'!E15</f>
        <v>0</v>
      </c>
      <c r="V15" s="57">
        <f>+'32200'!F15</f>
        <v>0</v>
      </c>
      <c r="W15" s="57">
        <f>+'32200'!G15</f>
        <v>0</v>
      </c>
      <c r="Y15" s="147">
        <f>+'32300'!E15</f>
        <v>0</v>
      </c>
      <c r="Z15" s="57">
        <f>+'32300'!F15</f>
        <v>0</v>
      </c>
      <c r="AA15" s="57">
        <f>+'32300'!G15</f>
        <v>0</v>
      </c>
      <c r="AC15" s="147">
        <f>+'32400'!E15</f>
        <v>0</v>
      </c>
      <c r="AD15" s="57">
        <f>+'32400'!F15</f>
        <v>0</v>
      </c>
      <c r="AE15" s="57">
        <f>+'32400'!G15</f>
        <v>0</v>
      </c>
    </row>
    <row r="16" spans="2:31" x14ac:dyDescent="0.25">
      <c r="B16" s="126">
        <v>4220</v>
      </c>
      <c r="C16" s="58"/>
      <c r="D16" s="59" t="s">
        <v>52</v>
      </c>
      <c r="E16" s="147">
        <f t="shared" si="3"/>
        <v>5988931</v>
      </c>
      <c r="F16" s="57">
        <f t="shared" si="4"/>
        <v>5192878</v>
      </c>
      <c r="G16" s="57">
        <f t="shared" si="5"/>
        <v>4759570</v>
      </c>
      <c r="I16" s="147">
        <f>+'31120'!E16</f>
        <v>5988931</v>
      </c>
      <c r="J16" s="57">
        <f>+'31120'!F16</f>
        <v>5192878</v>
      </c>
      <c r="K16" s="57">
        <f>+'31120'!G16</f>
        <v>4759570</v>
      </c>
      <c r="M16" s="147">
        <f>+'31130'!E16</f>
        <v>0</v>
      </c>
      <c r="N16" s="57">
        <f>+'31130'!F16</f>
        <v>0</v>
      </c>
      <c r="O16" s="57">
        <f>+'31130'!G16</f>
        <v>0</v>
      </c>
      <c r="Q16" s="147">
        <f>+'31200'!E16</f>
        <v>0</v>
      </c>
      <c r="R16" s="57">
        <f>+'31200'!F16</f>
        <v>0</v>
      </c>
      <c r="S16" s="57">
        <f>+'31200'!G16</f>
        <v>0</v>
      </c>
      <c r="U16" s="147">
        <f>+'32200'!E16</f>
        <v>0</v>
      </c>
      <c r="V16" s="57">
        <f>+'32200'!F16</f>
        <v>0</v>
      </c>
      <c r="W16" s="57">
        <f>+'32200'!G16</f>
        <v>0</v>
      </c>
      <c r="Y16" s="147">
        <f>+'32300'!E16</f>
        <v>0</v>
      </c>
      <c r="Z16" s="57">
        <f>+'32300'!F16</f>
        <v>0</v>
      </c>
      <c r="AA16" s="57">
        <f>+'32300'!G16</f>
        <v>0</v>
      </c>
      <c r="AC16" s="147">
        <f>+'32400'!E16</f>
        <v>0</v>
      </c>
      <c r="AD16" s="57">
        <f>+'32400'!F16</f>
        <v>0</v>
      </c>
      <c r="AE16" s="57">
        <f>+'32400'!G16</f>
        <v>0</v>
      </c>
    </row>
    <row r="17" spans="2:31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191008</v>
      </c>
      <c r="G17" s="38">
        <f>SUM(G18:G22)</f>
        <v>156000</v>
      </c>
      <c r="I17" s="146">
        <f>+'31120'!E17</f>
        <v>0</v>
      </c>
      <c r="J17" s="38">
        <f>+'31120'!F17</f>
        <v>191008</v>
      </c>
      <c r="K17" s="38">
        <f>+'31120'!G17</f>
        <v>156000</v>
      </c>
      <c r="M17" s="146">
        <f>+'31130'!E17</f>
        <v>0</v>
      </c>
      <c r="N17" s="38">
        <f>+'31130'!F17</f>
        <v>0</v>
      </c>
      <c r="O17" s="38">
        <f>+'31130'!G17</f>
        <v>0</v>
      </c>
      <c r="Q17" s="146">
        <f>+'31200'!E17</f>
        <v>0</v>
      </c>
      <c r="R17" s="38">
        <f>+'31200'!F17</f>
        <v>0</v>
      </c>
      <c r="S17" s="38">
        <f>+'31200'!G17</f>
        <v>0</v>
      </c>
      <c r="U17" s="146">
        <f>+'32200'!E17</f>
        <v>0</v>
      </c>
      <c r="V17" s="38">
        <f>+'32200'!F17</f>
        <v>0</v>
      </c>
      <c r="W17" s="38">
        <f>+'32200'!G17</f>
        <v>0</v>
      </c>
      <c r="Y17" s="146">
        <f>+'32300'!E17</f>
        <v>0</v>
      </c>
      <c r="Z17" s="38">
        <f>+'32300'!F17</f>
        <v>0</v>
      </c>
      <c r="AA17" s="38">
        <f>+'32300'!G17</f>
        <v>0</v>
      </c>
      <c r="AC17" s="146">
        <f>+'32400'!E17</f>
        <v>0</v>
      </c>
      <c r="AD17" s="38">
        <f>+'32400'!F17</f>
        <v>0</v>
      </c>
      <c r="AE17" s="38">
        <f>+'32400'!G17</f>
        <v>0</v>
      </c>
    </row>
    <row r="18" spans="2:31" x14ac:dyDescent="0.25">
      <c r="B18" s="126">
        <v>4310</v>
      </c>
      <c r="C18" s="58"/>
      <c r="D18" s="59" t="s">
        <v>59</v>
      </c>
      <c r="E18" s="147">
        <f t="shared" ref="E18:E22" si="6">+I18+M18+Q18+U18+Y18+AC18</f>
        <v>0</v>
      </c>
      <c r="F18" s="57">
        <f t="shared" ref="F18:F22" si="7">+J18+N18+R18+V18+Z18+AD18</f>
        <v>0</v>
      </c>
      <c r="G18" s="57">
        <f t="shared" ref="G18:G22" si="8">+K18+O18+S18+W18+AA18+AE18</f>
        <v>0</v>
      </c>
      <c r="I18" s="147">
        <f>+'31120'!E18</f>
        <v>0</v>
      </c>
      <c r="J18" s="57">
        <f>+'31120'!F18</f>
        <v>0</v>
      </c>
      <c r="K18" s="57">
        <f>+'31120'!G18</f>
        <v>0</v>
      </c>
      <c r="M18" s="147">
        <f>+'31130'!E18</f>
        <v>0</v>
      </c>
      <c r="N18" s="57">
        <f>+'31130'!F18</f>
        <v>0</v>
      </c>
      <c r="O18" s="57">
        <f>+'31130'!G18</f>
        <v>0</v>
      </c>
      <c r="Q18" s="147">
        <f>+'31200'!E18</f>
        <v>0</v>
      </c>
      <c r="R18" s="57">
        <f>+'31200'!F18</f>
        <v>0</v>
      </c>
      <c r="S18" s="57">
        <f>+'31200'!G18</f>
        <v>0</v>
      </c>
      <c r="U18" s="147">
        <f>+'32200'!E18</f>
        <v>0</v>
      </c>
      <c r="V18" s="57">
        <f>+'32200'!F18</f>
        <v>0</v>
      </c>
      <c r="W18" s="57">
        <f>+'32200'!G18</f>
        <v>0</v>
      </c>
      <c r="Y18" s="147">
        <f>+'32300'!E18</f>
        <v>0</v>
      </c>
      <c r="Z18" s="57">
        <f>+'32300'!F18</f>
        <v>0</v>
      </c>
      <c r="AA18" s="57">
        <f>+'32300'!G18</f>
        <v>0</v>
      </c>
      <c r="AC18" s="147">
        <f>+'32400'!E18</f>
        <v>0</v>
      </c>
      <c r="AD18" s="57">
        <f>+'32400'!F18</f>
        <v>0</v>
      </c>
      <c r="AE18" s="57">
        <f>+'32400'!G18</f>
        <v>0</v>
      </c>
    </row>
    <row r="19" spans="2:31" x14ac:dyDescent="0.25">
      <c r="B19" s="126">
        <v>4320</v>
      </c>
      <c r="C19" s="58"/>
      <c r="D19" s="59" t="s">
        <v>63</v>
      </c>
      <c r="E19" s="147">
        <f t="shared" si="6"/>
        <v>0</v>
      </c>
      <c r="F19" s="57">
        <f t="shared" si="7"/>
        <v>0</v>
      </c>
      <c r="G19" s="57">
        <f t="shared" si="8"/>
        <v>0</v>
      </c>
      <c r="I19" s="147">
        <f>+'31120'!E19</f>
        <v>0</v>
      </c>
      <c r="J19" s="57">
        <f>+'31120'!F19</f>
        <v>0</v>
      </c>
      <c r="K19" s="57">
        <f>+'31120'!G19</f>
        <v>0</v>
      </c>
      <c r="M19" s="147">
        <f>+'31130'!E19</f>
        <v>0</v>
      </c>
      <c r="N19" s="57">
        <f>+'31130'!F19</f>
        <v>0</v>
      </c>
      <c r="O19" s="57">
        <f>+'31130'!G19</f>
        <v>0</v>
      </c>
      <c r="Q19" s="147">
        <f>+'31200'!E19</f>
        <v>0</v>
      </c>
      <c r="R19" s="57">
        <f>+'31200'!F19</f>
        <v>0</v>
      </c>
      <c r="S19" s="57">
        <f>+'31200'!G19</f>
        <v>0</v>
      </c>
      <c r="U19" s="147">
        <f>+'32200'!E19</f>
        <v>0</v>
      </c>
      <c r="V19" s="57">
        <f>+'32200'!F19</f>
        <v>0</v>
      </c>
      <c r="W19" s="57">
        <f>+'32200'!G19</f>
        <v>0</v>
      </c>
      <c r="Y19" s="147">
        <f>+'32300'!E19</f>
        <v>0</v>
      </c>
      <c r="Z19" s="57">
        <f>+'32300'!F19</f>
        <v>0</v>
      </c>
      <c r="AA19" s="57">
        <f>+'32300'!G19</f>
        <v>0</v>
      </c>
      <c r="AC19" s="147">
        <f>+'32400'!E19</f>
        <v>0</v>
      </c>
      <c r="AD19" s="57">
        <f>+'32400'!F19</f>
        <v>0</v>
      </c>
      <c r="AE19" s="57">
        <f>+'32400'!G19</f>
        <v>0</v>
      </c>
    </row>
    <row r="20" spans="2:31" x14ac:dyDescent="0.25">
      <c r="B20" s="126">
        <v>4330</v>
      </c>
      <c r="C20" s="58"/>
      <c r="D20" s="59" t="s">
        <v>68</v>
      </c>
      <c r="E20" s="147">
        <f t="shared" si="6"/>
        <v>0</v>
      </c>
      <c r="F20" s="57">
        <f t="shared" si="7"/>
        <v>0</v>
      </c>
      <c r="G20" s="57">
        <f t="shared" si="8"/>
        <v>0</v>
      </c>
      <c r="I20" s="147">
        <f>+'31120'!E20</f>
        <v>0</v>
      </c>
      <c r="J20" s="57">
        <f>+'31120'!F20</f>
        <v>0</v>
      </c>
      <c r="K20" s="57">
        <f>+'31120'!G20</f>
        <v>0</v>
      </c>
      <c r="M20" s="147">
        <f>+'31130'!E20</f>
        <v>0</v>
      </c>
      <c r="N20" s="57">
        <f>+'31130'!F20</f>
        <v>0</v>
      </c>
      <c r="O20" s="57">
        <f>+'31130'!G20</f>
        <v>0</v>
      </c>
      <c r="Q20" s="147">
        <f>+'31200'!E20</f>
        <v>0</v>
      </c>
      <c r="R20" s="57">
        <f>+'31200'!F20</f>
        <v>0</v>
      </c>
      <c r="S20" s="57">
        <f>+'31200'!G20</f>
        <v>0</v>
      </c>
      <c r="U20" s="147">
        <f>+'32200'!E20</f>
        <v>0</v>
      </c>
      <c r="V20" s="57">
        <f>+'32200'!F20</f>
        <v>0</v>
      </c>
      <c r="W20" s="57">
        <f>+'32200'!G20</f>
        <v>0</v>
      </c>
      <c r="Y20" s="147">
        <f>+'32300'!E20</f>
        <v>0</v>
      </c>
      <c r="Z20" s="57">
        <f>+'32300'!F20</f>
        <v>0</v>
      </c>
      <c r="AA20" s="57">
        <f>+'32300'!G20</f>
        <v>0</v>
      </c>
      <c r="AC20" s="147">
        <f>+'32400'!E20</f>
        <v>0</v>
      </c>
      <c r="AD20" s="57">
        <f>+'32400'!F20</f>
        <v>0</v>
      </c>
      <c r="AE20" s="57">
        <f>+'32400'!G20</f>
        <v>0</v>
      </c>
    </row>
    <row r="21" spans="2:31" x14ac:dyDescent="0.25">
      <c r="B21" s="126">
        <v>4340</v>
      </c>
      <c r="C21" s="58"/>
      <c r="D21" s="59" t="s">
        <v>72</v>
      </c>
      <c r="E21" s="147">
        <f t="shared" si="6"/>
        <v>0</v>
      </c>
      <c r="F21" s="57">
        <f t="shared" si="7"/>
        <v>0</v>
      </c>
      <c r="G21" s="57">
        <f t="shared" si="8"/>
        <v>0</v>
      </c>
      <c r="I21" s="147">
        <f>+'31120'!E21</f>
        <v>0</v>
      </c>
      <c r="J21" s="57">
        <f>+'31120'!F21</f>
        <v>0</v>
      </c>
      <c r="K21" s="57">
        <f>+'31120'!G21</f>
        <v>0</v>
      </c>
      <c r="M21" s="147">
        <f>+'31130'!E21</f>
        <v>0</v>
      </c>
      <c r="N21" s="57">
        <f>+'31130'!F21</f>
        <v>0</v>
      </c>
      <c r="O21" s="57">
        <f>+'31130'!G21</f>
        <v>0</v>
      </c>
      <c r="Q21" s="147">
        <f>+'31200'!E21</f>
        <v>0</v>
      </c>
      <c r="R21" s="57">
        <f>+'31200'!F21</f>
        <v>0</v>
      </c>
      <c r="S21" s="57">
        <f>+'31200'!G21</f>
        <v>0</v>
      </c>
      <c r="U21" s="147">
        <f>+'32200'!E21</f>
        <v>0</v>
      </c>
      <c r="V21" s="57">
        <f>+'32200'!F21</f>
        <v>0</v>
      </c>
      <c r="W21" s="57">
        <f>+'32200'!G21</f>
        <v>0</v>
      </c>
      <c r="Y21" s="147">
        <f>+'32300'!E21</f>
        <v>0</v>
      </c>
      <c r="Z21" s="57">
        <f>+'32300'!F21</f>
        <v>0</v>
      </c>
      <c r="AA21" s="57">
        <f>+'32300'!G21</f>
        <v>0</v>
      </c>
      <c r="AC21" s="147">
        <f>+'32400'!E21</f>
        <v>0</v>
      </c>
      <c r="AD21" s="57">
        <f>+'32400'!F21</f>
        <v>0</v>
      </c>
      <c r="AE21" s="57">
        <f>+'32400'!G21</f>
        <v>0</v>
      </c>
    </row>
    <row r="22" spans="2:31" x14ac:dyDescent="0.25">
      <c r="B22" s="126">
        <v>4390</v>
      </c>
      <c r="C22" s="58"/>
      <c r="D22" s="59" t="s">
        <v>76</v>
      </c>
      <c r="E22" s="147">
        <f t="shared" si="6"/>
        <v>0</v>
      </c>
      <c r="F22" s="57">
        <f t="shared" si="7"/>
        <v>191008</v>
      </c>
      <c r="G22" s="57">
        <f t="shared" si="8"/>
        <v>156000</v>
      </c>
      <c r="I22" s="147">
        <f>+'31120'!E22</f>
        <v>0</v>
      </c>
      <c r="J22" s="57">
        <f>+'31120'!F22</f>
        <v>191008</v>
      </c>
      <c r="K22" s="57">
        <f>+'31120'!G22</f>
        <v>156000</v>
      </c>
      <c r="M22" s="147">
        <f>+'31130'!E22</f>
        <v>0</v>
      </c>
      <c r="N22" s="57">
        <f>+'31130'!F22</f>
        <v>0</v>
      </c>
      <c r="O22" s="57">
        <f>+'31130'!G22</f>
        <v>0</v>
      </c>
      <c r="Q22" s="147">
        <f>+'31200'!E22</f>
        <v>0</v>
      </c>
      <c r="R22" s="57">
        <f>+'31200'!F22</f>
        <v>0</v>
      </c>
      <c r="S22" s="57">
        <f>+'31200'!G22</f>
        <v>0</v>
      </c>
      <c r="U22" s="147">
        <f>+'32200'!E22</f>
        <v>0</v>
      </c>
      <c r="V22" s="57">
        <f>+'32200'!F22</f>
        <v>0</v>
      </c>
      <c r="W22" s="57">
        <f>+'32200'!G22</f>
        <v>0</v>
      </c>
      <c r="Y22" s="147">
        <f>+'32300'!E22</f>
        <v>0</v>
      </c>
      <c r="Z22" s="57">
        <f>+'32300'!F22</f>
        <v>0</v>
      </c>
      <c r="AA22" s="57">
        <f>+'32300'!G22</f>
        <v>0</v>
      </c>
      <c r="AC22" s="147">
        <f>+'32400'!E22</f>
        <v>0</v>
      </c>
      <c r="AD22" s="57">
        <f>+'32400'!F22</f>
        <v>0</v>
      </c>
      <c r="AE22" s="57">
        <f>+'32400'!G22</f>
        <v>0</v>
      </c>
    </row>
    <row r="23" spans="2:31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</row>
    <row r="24" spans="2:31" x14ac:dyDescent="0.25">
      <c r="B24" s="126">
        <v>4000</v>
      </c>
      <c r="C24" s="72" t="s">
        <v>83</v>
      </c>
      <c r="D24" s="73"/>
      <c r="E24" s="148">
        <f>+E6+E14+E17</f>
        <v>5988931</v>
      </c>
      <c r="F24" s="75">
        <f>+F6+F14+F17</f>
        <v>5383886</v>
      </c>
      <c r="G24" s="75">
        <f>+G6+G14+G17</f>
        <v>4915570</v>
      </c>
      <c r="I24" s="148">
        <f>+'31120'!E24</f>
        <v>5988931</v>
      </c>
      <c r="J24" s="75">
        <f>+'31120'!F24</f>
        <v>5383886</v>
      </c>
      <c r="K24" s="75">
        <f>+'31120'!G24</f>
        <v>4915570</v>
      </c>
      <c r="M24" s="148">
        <f>+'31130'!E24</f>
        <v>0</v>
      </c>
      <c r="N24" s="75">
        <f>+'31130'!F24</f>
        <v>0</v>
      </c>
      <c r="O24" s="75">
        <f>+'31130'!G24</f>
        <v>0</v>
      </c>
      <c r="Q24" s="148">
        <f>+'31200'!E24</f>
        <v>0</v>
      </c>
      <c r="R24" s="75">
        <f>+'31200'!F24</f>
        <v>0</v>
      </c>
      <c r="S24" s="75">
        <f>+'31200'!G24</f>
        <v>0</v>
      </c>
      <c r="U24" s="148">
        <f>+'32200'!E24</f>
        <v>0</v>
      </c>
      <c r="V24" s="75">
        <f>+'32200'!F24</f>
        <v>0</v>
      </c>
      <c r="W24" s="75">
        <f>+'32200'!G24</f>
        <v>0</v>
      </c>
      <c r="Y24" s="148">
        <f>+'32300'!E24</f>
        <v>0</v>
      </c>
      <c r="Z24" s="75">
        <f>+'32300'!F24</f>
        <v>0</v>
      </c>
      <c r="AA24" s="75">
        <f>+'32300'!G24</f>
        <v>0</v>
      </c>
      <c r="AC24" s="148">
        <f>+'32400'!E24</f>
        <v>0</v>
      </c>
      <c r="AD24" s="75">
        <f>+'32400'!F24</f>
        <v>0</v>
      </c>
      <c r="AE24" s="75">
        <f>+'32400'!G24</f>
        <v>0</v>
      </c>
    </row>
    <row r="25" spans="2:31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</row>
    <row r="26" spans="2:31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</row>
    <row r="27" spans="2:31" x14ac:dyDescent="0.25">
      <c r="B27" s="126">
        <v>5100</v>
      </c>
      <c r="C27" s="41" t="s">
        <v>90</v>
      </c>
      <c r="D27" s="21"/>
      <c r="E27" s="146">
        <f>SUM(E28:E30)</f>
        <v>5289965.3500000006</v>
      </c>
      <c r="F27" s="38">
        <f>SUM(F28:F30)</f>
        <v>5061746.71</v>
      </c>
      <c r="G27" s="38">
        <f>SUM(G28:G30)</f>
        <v>3956157.8400000003</v>
      </c>
      <c r="I27" s="146">
        <f>+'31120'!E27</f>
        <v>5289965.3500000006</v>
      </c>
      <c r="J27" s="38">
        <f>+'31120'!F27</f>
        <v>5061746.71</v>
      </c>
      <c r="K27" s="38">
        <f>+'31120'!G27</f>
        <v>3956157.8400000003</v>
      </c>
      <c r="M27" s="146">
        <f>+'31130'!E27</f>
        <v>0</v>
      </c>
      <c r="N27" s="38">
        <f>+'31130'!F27</f>
        <v>0</v>
      </c>
      <c r="O27" s="38">
        <f>+'31130'!G27</f>
        <v>0</v>
      </c>
      <c r="Q27" s="146">
        <f>+'31200'!E27</f>
        <v>0</v>
      </c>
      <c r="R27" s="38">
        <f>+'31200'!F27</f>
        <v>0</v>
      </c>
      <c r="S27" s="38">
        <f>+'31200'!G27</f>
        <v>0</v>
      </c>
      <c r="U27" s="146">
        <f>+'32200'!E27</f>
        <v>0</v>
      </c>
      <c r="V27" s="38">
        <f>+'32200'!F27</f>
        <v>0</v>
      </c>
      <c r="W27" s="38">
        <f>+'32200'!G27</f>
        <v>0</v>
      </c>
      <c r="Y27" s="146">
        <f>+'32300'!E27</f>
        <v>0</v>
      </c>
      <c r="Z27" s="38">
        <f>+'32300'!F27</f>
        <v>0</v>
      </c>
      <c r="AA27" s="38">
        <f>+'32300'!G27</f>
        <v>0</v>
      </c>
      <c r="AC27" s="146">
        <f>+'32400'!E27</f>
        <v>0</v>
      </c>
      <c r="AD27" s="38">
        <f>+'32400'!F27</f>
        <v>0</v>
      </c>
      <c r="AE27" s="38">
        <f>+'32400'!G27</f>
        <v>0</v>
      </c>
    </row>
    <row r="28" spans="2:31" x14ac:dyDescent="0.25">
      <c r="B28" s="126">
        <v>5110</v>
      </c>
      <c r="C28" s="58"/>
      <c r="D28" s="59" t="s">
        <v>66</v>
      </c>
      <c r="E28" s="147">
        <f t="shared" ref="E28:E30" si="9">+I28+M28+Q28+U28+Y28+AC28</f>
        <v>4081748.98</v>
      </c>
      <c r="F28" s="57">
        <f t="shared" ref="F28:F30" si="10">+J28+N28+R28+V28+Z28+AD28</f>
        <v>3736473.13</v>
      </c>
      <c r="G28" s="57">
        <f t="shared" ref="G28:G30" si="11">+K28+O28+S28+W28+AA28+AE28</f>
        <v>3034592.47</v>
      </c>
      <c r="I28" s="147">
        <f>+'31120'!E28</f>
        <v>4081748.98</v>
      </c>
      <c r="J28" s="57">
        <f>+'31120'!F28</f>
        <v>3736473.13</v>
      </c>
      <c r="K28" s="57">
        <f>+'31120'!G28</f>
        <v>3034592.47</v>
      </c>
      <c r="M28" s="147">
        <f>+'31130'!E28</f>
        <v>0</v>
      </c>
      <c r="N28" s="57">
        <f>+'31130'!F28</f>
        <v>0</v>
      </c>
      <c r="O28" s="57">
        <f>+'31130'!G28</f>
        <v>0</v>
      </c>
      <c r="Q28" s="147">
        <f>+'31200'!E28</f>
        <v>0</v>
      </c>
      <c r="R28" s="57">
        <f>+'31200'!F28</f>
        <v>0</v>
      </c>
      <c r="S28" s="57">
        <f>+'31200'!G28</f>
        <v>0</v>
      </c>
      <c r="U28" s="147">
        <f>+'32200'!E28</f>
        <v>0</v>
      </c>
      <c r="V28" s="57">
        <f>+'32200'!F28</f>
        <v>0</v>
      </c>
      <c r="W28" s="57">
        <f>+'32200'!G28</f>
        <v>0</v>
      </c>
      <c r="Y28" s="147">
        <f>+'32300'!E28</f>
        <v>0</v>
      </c>
      <c r="Z28" s="57">
        <f>+'32300'!F28</f>
        <v>0</v>
      </c>
      <c r="AA28" s="57">
        <f>+'32300'!G28</f>
        <v>0</v>
      </c>
      <c r="AC28" s="147">
        <f>+'32400'!E28</f>
        <v>0</v>
      </c>
      <c r="AD28" s="57">
        <f>+'32400'!F28</f>
        <v>0</v>
      </c>
      <c r="AE28" s="57">
        <f>+'32400'!G28</f>
        <v>0</v>
      </c>
    </row>
    <row r="29" spans="2:31" x14ac:dyDescent="0.25">
      <c r="B29" s="126">
        <v>5120</v>
      </c>
      <c r="C29" s="58"/>
      <c r="D29" s="59" t="s">
        <v>70</v>
      </c>
      <c r="E29" s="147">
        <f t="shared" si="9"/>
        <v>678266.01</v>
      </c>
      <c r="F29" s="57">
        <f t="shared" si="10"/>
        <v>727510.26</v>
      </c>
      <c r="G29" s="57">
        <f t="shared" si="11"/>
        <v>461640.67</v>
      </c>
      <c r="I29" s="147">
        <f>+'31120'!E29</f>
        <v>678266.01</v>
      </c>
      <c r="J29" s="57">
        <f>+'31120'!F29</f>
        <v>727510.26</v>
      </c>
      <c r="K29" s="57">
        <f>+'31120'!G29</f>
        <v>461640.67</v>
      </c>
      <c r="M29" s="147">
        <f>+'31130'!E29</f>
        <v>0</v>
      </c>
      <c r="N29" s="57">
        <f>+'31130'!F29</f>
        <v>0</v>
      </c>
      <c r="O29" s="57">
        <f>+'31130'!G29</f>
        <v>0</v>
      </c>
      <c r="Q29" s="147">
        <f>+'31200'!E29</f>
        <v>0</v>
      </c>
      <c r="R29" s="57">
        <f>+'31200'!F29</f>
        <v>0</v>
      </c>
      <c r="S29" s="57">
        <f>+'31200'!G29</f>
        <v>0</v>
      </c>
      <c r="U29" s="147">
        <f>+'32200'!E29</f>
        <v>0</v>
      </c>
      <c r="V29" s="57">
        <f>+'32200'!F29</f>
        <v>0</v>
      </c>
      <c r="W29" s="57">
        <f>+'32200'!G29</f>
        <v>0</v>
      </c>
      <c r="Y29" s="147">
        <f>+'32300'!E29</f>
        <v>0</v>
      </c>
      <c r="Z29" s="57">
        <f>+'32300'!F29</f>
        <v>0</v>
      </c>
      <c r="AA29" s="57">
        <f>+'32300'!G29</f>
        <v>0</v>
      </c>
      <c r="AC29" s="147">
        <f>+'32400'!E29</f>
        <v>0</v>
      </c>
      <c r="AD29" s="57">
        <f>+'32400'!F29</f>
        <v>0</v>
      </c>
      <c r="AE29" s="57">
        <f>+'32400'!G29</f>
        <v>0</v>
      </c>
    </row>
    <row r="30" spans="2:31" x14ac:dyDescent="0.25">
      <c r="B30" s="126">
        <v>5130</v>
      </c>
      <c r="C30" s="58"/>
      <c r="D30" s="59" t="s">
        <v>74</v>
      </c>
      <c r="E30" s="147">
        <f t="shared" si="9"/>
        <v>529950.36</v>
      </c>
      <c r="F30" s="57">
        <f t="shared" si="10"/>
        <v>597763.31999999995</v>
      </c>
      <c r="G30" s="57">
        <f t="shared" si="11"/>
        <v>459924.7</v>
      </c>
      <c r="I30" s="147">
        <f>+'31120'!E30</f>
        <v>529950.36</v>
      </c>
      <c r="J30" s="57">
        <f>+'31120'!F30</f>
        <v>597763.31999999995</v>
      </c>
      <c r="K30" s="57">
        <f>+'31120'!G30</f>
        <v>459924.7</v>
      </c>
      <c r="M30" s="147">
        <f>+'31130'!E30</f>
        <v>0</v>
      </c>
      <c r="N30" s="57">
        <f>+'31130'!F30</f>
        <v>0</v>
      </c>
      <c r="O30" s="57">
        <f>+'31130'!G30</f>
        <v>0</v>
      </c>
      <c r="Q30" s="147">
        <f>+'31200'!E30</f>
        <v>0</v>
      </c>
      <c r="R30" s="57">
        <f>+'31200'!F30</f>
        <v>0</v>
      </c>
      <c r="S30" s="57">
        <f>+'31200'!G30</f>
        <v>0</v>
      </c>
      <c r="U30" s="147">
        <f>+'32200'!E30</f>
        <v>0</v>
      </c>
      <c r="V30" s="57">
        <f>+'32200'!F30</f>
        <v>0</v>
      </c>
      <c r="W30" s="57">
        <f>+'32200'!G30</f>
        <v>0</v>
      </c>
      <c r="Y30" s="147">
        <f>+'32300'!E30</f>
        <v>0</v>
      </c>
      <c r="Z30" s="57">
        <f>+'32300'!F30</f>
        <v>0</v>
      </c>
      <c r="AA30" s="57">
        <f>+'32300'!G30</f>
        <v>0</v>
      </c>
      <c r="AC30" s="147">
        <f>+'32400'!E30</f>
        <v>0</v>
      </c>
      <c r="AD30" s="57">
        <f>+'32400'!F30</f>
        <v>0</v>
      </c>
      <c r="AE30" s="57">
        <f>+'32400'!G30</f>
        <v>0</v>
      </c>
    </row>
    <row r="31" spans="2:31" x14ac:dyDescent="0.25">
      <c r="B31" s="126">
        <v>5200</v>
      </c>
      <c r="C31" s="41" t="s">
        <v>99</v>
      </c>
      <c r="D31" s="21"/>
      <c r="E31" s="146">
        <f>SUM(E32:E40)</f>
        <v>590152.26</v>
      </c>
      <c r="F31" s="38">
        <f>SUM(F32:F40)</f>
        <v>61340.67</v>
      </c>
      <c r="G31" s="38">
        <f>SUM(G32:G40)</f>
        <v>884328.91</v>
      </c>
      <c r="I31" s="146">
        <f>+'31120'!E31</f>
        <v>590152.26</v>
      </c>
      <c r="J31" s="38">
        <f>+'31120'!F31</f>
        <v>61340.67</v>
      </c>
      <c r="K31" s="38">
        <f>+'31120'!G31</f>
        <v>884328.91</v>
      </c>
      <c r="M31" s="146">
        <f>+'31130'!E31</f>
        <v>0</v>
      </c>
      <c r="N31" s="38">
        <f>+'31130'!F31</f>
        <v>0</v>
      </c>
      <c r="O31" s="38">
        <f>+'31130'!G31</f>
        <v>0</v>
      </c>
      <c r="Q31" s="146">
        <f>+'31200'!E31</f>
        <v>0</v>
      </c>
      <c r="R31" s="38">
        <f>+'31200'!F31</f>
        <v>0</v>
      </c>
      <c r="S31" s="38">
        <f>+'31200'!G31</f>
        <v>0</v>
      </c>
      <c r="U31" s="146">
        <f>+'32200'!E31</f>
        <v>0</v>
      </c>
      <c r="V31" s="38">
        <f>+'32200'!F31</f>
        <v>0</v>
      </c>
      <c r="W31" s="38">
        <f>+'32200'!G31</f>
        <v>0</v>
      </c>
      <c r="Y31" s="146">
        <f>+'32300'!E31</f>
        <v>0</v>
      </c>
      <c r="Z31" s="38">
        <f>+'32300'!F31</f>
        <v>0</v>
      </c>
      <c r="AA31" s="38">
        <f>+'32300'!G31</f>
        <v>0</v>
      </c>
      <c r="AC31" s="146">
        <f>+'32400'!E31</f>
        <v>0</v>
      </c>
      <c r="AD31" s="38">
        <f>+'32400'!F31</f>
        <v>0</v>
      </c>
      <c r="AE31" s="38">
        <f>+'32400'!G31</f>
        <v>0</v>
      </c>
    </row>
    <row r="32" spans="2:31" x14ac:dyDescent="0.25">
      <c r="B32" s="126">
        <v>5210</v>
      </c>
      <c r="C32" s="58"/>
      <c r="D32" s="59" t="s">
        <v>78</v>
      </c>
      <c r="E32" s="147">
        <f t="shared" ref="E32:E40" si="12">+I32+M32+Q32+U32+Y32+AC32</f>
        <v>0</v>
      </c>
      <c r="F32" s="57">
        <f t="shared" ref="F32:F40" si="13">+J32+N32+R32+V32+Z32+AD32</f>
        <v>0</v>
      </c>
      <c r="G32" s="57">
        <f t="shared" ref="G32:G40" si="14">+K32+O32+S32+W32+AA32+AE32</f>
        <v>0</v>
      </c>
      <c r="I32" s="147">
        <f>+'31120'!E32</f>
        <v>0</v>
      </c>
      <c r="J32" s="57">
        <f>+'31120'!F32</f>
        <v>0</v>
      </c>
      <c r="K32" s="57">
        <f>+'31120'!G32</f>
        <v>0</v>
      </c>
      <c r="M32" s="147">
        <f>+'31130'!E32</f>
        <v>0</v>
      </c>
      <c r="N32" s="57">
        <f>+'31130'!F32</f>
        <v>0</v>
      </c>
      <c r="O32" s="57">
        <f>+'31130'!G32</f>
        <v>0</v>
      </c>
      <c r="Q32" s="147">
        <f>+'31200'!E32</f>
        <v>0</v>
      </c>
      <c r="R32" s="57">
        <f>+'31200'!F32</f>
        <v>0</v>
      </c>
      <c r="S32" s="57">
        <f>+'31200'!G32</f>
        <v>0</v>
      </c>
      <c r="U32" s="147">
        <f>+'32200'!E32</f>
        <v>0</v>
      </c>
      <c r="V32" s="57">
        <f>+'32200'!F32</f>
        <v>0</v>
      </c>
      <c r="W32" s="57">
        <f>+'32200'!G32</f>
        <v>0</v>
      </c>
      <c r="Y32" s="147">
        <f>+'32300'!E32</f>
        <v>0</v>
      </c>
      <c r="Z32" s="57">
        <f>+'32300'!F32</f>
        <v>0</v>
      </c>
      <c r="AA32" s="57">
        <f>+'32300'!G32</f>
        <v>0</v>
      </c>
      <c r="AC32" s="147">
        <f>+'32400'!E32</f>
        <v>0</v>
      </c>
      <c r="AD32" s="57">
        <f>+'32400'!F32</f>
        <v>0</v>
      </c>
      <c r="AE32" s="57">
        <f>+'32400'!G32</f>
        <v>0</v>
      </c>
    </row>
    <row r="33" spans="2:31" x14ac:dyDescent="0.25">
      <c r="B33" s="126">
        <v>5220</v>
      </c>
      <c r="C33" s="58"/>
      <c r="D33" s="59" t="s">
        <v>102</v>
      </c>
      <c r="E33" s="147">
        <f t="shared" si="12"/>
        <v>0</v>
      </c>
      <c r="F33" s="57">
        <f t="shared" si="13"/>
        <v>0</v>
      </c>
      <c r="G33" s="57">
        <f t="shared" si="14"/>
        <v>0</v>
      </c>
      <c r="I33" s="147">
        <f>+'31120'!E33</f>
        <v>0</v>
      </c>
      <c r="J33" s="57">
        <f>+'31120'!F33</f>
        <v>0</v>
      </c>
      <c r="K33" s="57">
        <f>+'31120'!G33</f>
        <v>0</v>
      </c>
      <c r="M33" s="147">
        <f>+'31130'!E33</f>
        <v>0</v>
      </c>
      <c r="N33" s="57">
        <f>+'31130'!F33</f>
        <v>0</v>
      </c>
      <c r="O33" s="57">
        <f>+'31130'!G33</f>
        <v>0</v>
      </c>
      <c r="Q33" s="147">
        <f>+'31200'!E33</f>
        <v>0</v>
      </c>
      <c r="R33" s="57">
        <f>+'31200'!F33</f>
        <v>0</v>
      </c>
      <c r="S33" s="57">
        <f>+'31200'!G33</f>
        <v>0</v>
      </c>
      <c r="U33" s="147">
        <f>+'32200'!E33</f>
        <v>0</v>
      </c>
      <c r="V33" s="57">
        <f>+'32200'!F33</f>
        <v>0</v>
      </c>
      <c r="W33" s="57">
        <f>+'32200'!G33</f>
        <v>0</v>
      </c>
      <c r="Y33" s="147">
        <f>+'32300'!E33</f>
        <v>0</v>
      </c>
      <c r="Z33" s="57">
        <f>+'32300'!F33</f>
        <v>0</v>
      </c>
      <c r="AA33" s="57">
        <f>+'32300'!G33</f>
        <v>0</v>
      </c>
      <c r="AC33" s="147">
        <f>+'32400'!E33</f>
        <v>0</v>
      </c>
      <c r="AD33" s="57">
        <f>+'32400'!F33</f>
        <v>0</v>
      </c>
      <c r="AE33" s="57">
        <f>+'32400'!G33</f>
        <v>0</v>
      </c>
    </row>
    <row r="34" spans="2:31" x14ac:dyDescent="0.25">
      <c r="B34" s="126">
        <v>5230</v>
      </c>
      <c r="C34" s="58"/>
      <c r="D34" s="59" t="s">
        <v>104</v>
      </c>
      <c r="E34" s="147">
        <f t="shared" si="12"/>
        <v>0</v>
      </c>
      <c r="F34" s="57">
        <f t="shared" si="13"/>
        <v>0</v>
      </c>
      <c r="G34" s="57">
        <f t="shared" si="14"/>
        <v>0</v>
      </c>
      <c r="I34" s="147">
        <f>+'31120'!E34</f>
        <v>0</v>
      </c>
      <c r="J34" s="57">
        <f>+'31120'!F34</f>
        <v>0</v>
      </c>
      <c r="K34" s="57">
        <f>+'31120'!G34</f>
        <v>0</v>
      </c>
      <c r="M34" s="147">
        <f>+'31130'!E34</f>
        <v>0</v>
      </c>
      <c r="N34" s="57">
        <f>+'31130'!F34</f>
        <v>0</v>
      </c>
      <c r="O34" s="57">
        <f>+'31130'!G34</f>
        <v>0</v>
      </c>
      <c r="Q34" s="147">
        <f>+'31200'!E34</f>
        <v>0</v>
      </c>
      <c r="R34" s="57">
        <f>+'31200'!F34</f>
        <v>0</v>
      </c>
      <c r="S34" s="57">
        <f>+'31200'!G34</f>
        <v>0</v>
      </c>
      <c r="U34" s="147">
        <f>+'32200'!E34</f>
        <v>0</v>
      </c>
      <c r="V34" s="57">
        <f>+'32200'!F34</f>
        <v>0</v>
      </c>
      <c r="W34" s="57">
        <f>+'32200'!G34</f>
        <v>0</v>
      </c>
      <c r="Y34" s="147">
        <f>+'32300'!E34</f>
        <v>0</v>
      </c>
      <c r="Z34" s="57">
        <f>+'32300'!F34</f>
        <v>0</v>
      </c>
      <c r="AA34" s="57">
        <f>+'32300'!G34</f>
        <v>0</v>
      </c>
      <c r="AC34" s="147">
        <f>+'32400'!E34</f>
        <v>0</v>
      </c>
      <c r="AD34" s="57">
        <f>+'32400'!F34</f>
        <v>0</v>
      </c>
      <c r="AE34" s="57">
        <f>+'32400'!G34</f>
        <v>0</v>
      </c>
    </row>
    <row r="35" spans="2:31" x14ac:dyDescent="0.25">
      <c r="B35" s="126">
        <v>5240</v>
      </c>
      <c r="C35" s="58"/>
      <c r="D35" s="59" t="s">
        <v>86</v>
      </c>
      <c r="E35" s="147">
        <f t="shared" si="12"/>
        <v>590152.26</v>
      </c>
      <c r="F35" s="57">
        <f t="shared" si="13"/>
        <v>61340.67</v>
      </c>
      <c r="G35" s="57">
        <f t="shared" si="14"/>
        <v>884328.91</v>
      </c>
      <c r="I35" s="147">
        <f>+'31120'!E35</f>
        <v>590152.26</v>
      </c>
      <c r="J35" s="57">
        <f>+'31120'!F35</f>
        <v>61340.67</v>
      </c>
      <c r="K35" s="57">
        <f>+'31120'!G35</f>
        <v>884328.91</v>
      </c>
      <c r="M35" s="147">
        <f>+'31130'!E35</f>
        <v>0</v>
      </c>
      <c r="N35" s="57">
        <f>+'31130'!F35</f>
        <v>0</v>
      </c>
      <c r="O35" s="57">
        <f>+'31130'!G35</f>
        <v>0</v>
      </c>
      <c r="Q35" s="147">
        <f>+'31200'!E35</f>
        <v>0</v>
      </c>
      <c r="R35" s="57">
        <f>+'31200'!F35</f>
        <v>0</v>
      </c>
      <c r="S35" s="57">
        <f>+'31200'!G35</f>
        <v>0</v>
      </c>
      <c r="U35" s="147">
        <f>+'32200'!E35</f>
        <v>0</v>
      </c>
      <c r="V35" s="57">
        <f>+'32200'!F35</f>
        <v>0</v>
      </c>
      <c r="W35" s="57">
        <f>+'32200'!G35</f>
        <v>0</v>
      </c>
      <c r="Y35" s="147">
        <f>+'32300'!E35</f>
        <v>0</v>
      </c>
      <c r="Z35" s="57">
        <f>+'32300'!F35</f>
        <v>0</v>
      </c>
      <c r="AA35" s="57">
        <f>+'32300'!G35</f>
        <v>0</v>
      </c>
      <c r="AC35" s="147">
        <f>+'32400'!E35</f>
        <v>0</v>
      </c>
      <c r="AD35" s="57">
        <f>+'32400'!F35</f>
        <v>0</v>
      </c>
      <c r="AE35" s="57">
        <f>+'32400'!G35</f>
        <v>0</v>
      </c>
    </row>
    <row r="36" spans="2:31" x14ac:dyDescent="0.25">
      <c r="B36" s="126">
        <v>5250</v>
      </c>
      <c r="C36" s="58"/>
      <c r="D36" s="59" t="s">
        <v>89</v>
      </c>
      <c r="E36" s="147">
        <f t="shared" si="12"/>
        <v>0</v>
      </c>
      <c r="F36" s="57">
        <f t="shared" si="13"/>
        <v>0</v>
      </c>
      <c r="G36" s="57">
        <f t="shared" si="14"/>
        <v>0</v>
      </c>
      <c r="I36" s="147">
        <f>+'31120'!E36</f>
        <v>0</v>
      </c>
      <c r="J36" s="57">
        <f>+'31120'!F36</f>
        <v>0</v>
      </c>
      <c r="K36" s="57">
        <f>+'31120'!G36</f>
        <v>0</v>
      </c>
      <c r="M36" s="147">
        <f>+'31130'!E36</f>
        <v>0</v>
      </c>
      <c r="N36" s="57">
        <f>+'31130'!F36</f>
        <v>0</v>
      </c>
      <c r="O36" s="57">
        <f>+'31130'!G36</f>
        <v>0</v>
      </c>
      <c r="Q36" s="147">
        <f>+'31200'!E36</f>
        <v>0</v>
      </c>
      <c r="R36" s="57">
        <f>+'31200'!F36</f>
        <v>0</v>
      </c>
      <c r="S36" s="57">
        <f>+'31200'!G36</f>
        <v>0</v>
      </c>
      <c r="U36" s="147">
        <f>+'32200'!E36</f>
        <v>0</v>
      </c>
      <c r="V36" s="57">
        <f>+'32200'!F36</f>
        <v>0</v>
      </c>
      <c r="W36" s="57">
        <f>+'32200'!G36</f>
        <v>0</v>
      </c>
      <c r="Y36" s="147">
        <f>+'32300'!E36</f>
        <v>0</v>
      </c>
      <c r="Z36" s="57">
        <f>+'32300'!F36</f>
        <v>0</v>
      </c>
      <c r="AA36" s="57">
        <f>+'32300'!G36</f>
        <v>0</v>
      </c>
      <c r="AC36" s="147">
        <f>+'32400'!E36</f>
        <v>0</v>
      </c>
      <c r="AD36" s="57">
        <f>+'32400'!F36</f>
        <v>0</v>
      </c>
      <c r="AE36" s="57">
        <f>+'32400'!G36</f>
        <v>0</v>
      </c>
    </row>
    <row r="37" spans="2:31" x14ac:dyDescent="0.25">
      <c r="B37" s="126">
        <v>5260</v>
      </c>
      <c r="C37" s="58"/>
      <c r="D37" s="59" t="s">
        <v>91</v>
      </c>
      <c r="E37" s="147">
        <f t="shared" si="12"/>
        <v>0</v>
      </c>
      <c r="F37" s="57">
        <f t="shared" si="13"/>
        <v>0</v>
      </c>
      <c r="G37" s="57">
        <f t="shared" si="14"/>
        <v>0</v>
      </c>
      <c r="I37" s="147">
        <f>+'31120'!E37</f>
        <v>0</v>
      </c>
      <c r="J37" s="57">
        <f>+'31120'!F37</f>
        <v>0</v>
      </c>
      <c r="K37" s="57">
        <f>+'31120'!G37</f>
        <v>0</v>
      </c>
      <c r="M37" s="147">
        <f>+'31130'!E37</f>
        <v>0</v>
      </c>
      <c r="N37" s="57">
        <f>+'31130'!F37</f>
        <v>0</v>
      </c>
      <c r="O37" s="57">
        <f>+'31130'!G37</f>
        <v>0</v>
      </c>
      <c r="Q37" s="147">
        <f>+'31200'!E37</f>
        <v>0</v>
      </c>
      <c r="R37" s="57">
        <f>+'31200'!F37</f>
        <v>0</v>
      </c>
      <c r="S37" s="57">
        <f>+'31200'!G37</f>
        <v>0</v>
      </c>
      <c r="U37" s="147">
        <f>+'32200'!E37</f>
        <v>0</v>
      </c>
      <c r="V37" s="57">
        <f>+'32200'!F37</f>
        <v>0</v>
      </c>
      <c r="W37" s="57">
        <f>+'32200'!G37</f>
        <v>0</v>
      </c>
      <c r="Y37" s="147">
        <f>+'32300'!E37</f>
        <v>0</v>
      </c>
      <c r="Z37" s="57">
        <f>+'32300'!F37</f>
        <v>0</v>
      </c>
      <c r="AA37" s="57">
        <f>+'32300'!G37</f>
        <v>0</v>
      </c>
      <c r="AC37" s="147">
        <f>+'32400'!E37</f>
        <v>0</v>
      </c>
      <c r="AD37" s="57">
        <f>+'32400'!F37</f>
        <v>0</v>
      </c>
      <c r="AE37" s="57">
        <f>+'32400'!G37</f>
        <v>0</v>
      </c>
    </row>
    <row r="38" spans="2:31" x14ac:dyDescent="0.25">
      <c r="B38" s="126">
        <v>5270</v>
      </c>
      <c r="C38" s="58"/>
      <c r="D38" s="59" t="s">
        <v>94</v>
      </c>
      <c r="E38" s="147">
        <f t="shared" si="12"/>
        <v>0</v>
      </c>
      <c r="F38" s="57">
        <f t="shared" si="13"/>
        <v>0</v>
      </c>
      <c r="G38" s="57">
        <f t="shared" si="14"/>
        <v>0</v>
      </c>
      <c r="I38" s="147">
        <f>+'31120'!E38</f>
        <v>0</v>
      </c>
      <c r="J38" s="57">
        <f>+'31120'!F38</f>
        <v>0</v>
      </c>
      <c r="K38" s="57">
        <f>+'31120'!G38</f>
        <v>0</v>
      </c>
      <c r="M38" s="147">
        <f>+'31130'!E38</f>
        <v>0</v>
      </c>
      <c r="N38" s="57">
        <f>+'31130'!F38</f>
        <v>0</v>
      </c>
      <c r="O38" s="57">
        <f>+'31130'!G38</f>
        <v>0</v>
      </c>
      <c r="Q38" s="147">
        <f>+'31200'!E38</f>
        <v>0</v>
      </c>
      <c r="R38" s="57">
        <f>+'31200'!F38</f>
        <v>0</v>
      </c>
      <c r="S38" s="57">
        <f>+'31200'!G38</f>
        <v>0</v>
      </c>
      <c r="U38" s="147">
        <f>+'32200'!E38</f>
        <v>0</v>
      </c>
      <c r="V38" s="57">
        <f>+'32200'!F38</f>
        <v>0</v>
      </c>
      <c r="W38" s="57">
        <f>+'32200'!G38</f>
        <v>0</v>
      </c>
      <c r="Y38" s="147">
        <f>+'32300'!E38</f>
        <v>0</v>
      </c>
      <c r="Z38" s="57">
        <f>+'32300'!F38</f>
        <v>0</v>
      </c>
      <c r="AA38" s="57">
        <f>+'32300'!G38</f>
        <v>0</v>
      </c>
      <c r="AC38" s="147">
        <f>+'32400'!E38</f>
        <v>0</v>
      </c>
      <c r="AD38" s="57">
        <f>+'32400'!F38</f>
        <v>0</v>
      </c>
      <c r="AE38" s="57">
        <f>+'32400'!G38</f>
        <v>0</v>
      </c>
    </row>
    <row r="39" spans="2:31" x14ac:dyDescent="0.25">
      <c r="B39" s="126">
        <v>5280</v>
      </c>
      <c r="C39" s="58"/>
      <c r="D39" s="59" t="s">
        <v>95</v>
      </c>
      <c r="E39" s="147">
        <f t="shared" si="12"/>
        <v>0</v>
      </c>
      <c r="F39" s="57">
        <f t="shared" si="13"/>
        <v>0</v>
      </c>
      <c r="G39" s="57">
        <f t="shared" si="14"/>
        <v>0</v>
      </c>
      <c r="I39" s="147">
        <f>+'31120'!E39</f>
        <v>0</v>
      </c>
      <c r="J39" s="57">
        <f>+'31120'!F39</f>
        <v>0</v>
      </c>
      <c r="K39" s="57">
        <f>+'31120'!G39</f>
        <v>0</v>
      </c>
      <c r="M39" s="147">
        <f>+'31130'!E39</f>
        <v>0</v>
      </c>
      <c r="N39" s="57">
        <f>+'31130'!F39</f>
        <v>0</v>
      </c>
      <c r="O39" s="57">
        <f>+'31130'!G39</f>
        <v>0</v>
      </c>
      <c r="Q39" s="147">
        <f>+'31200'!E39</f>
        <v>0</v>
      </c>
      <c r="R39" s="57">
        <f>+'31200'!F39</f>
        <v>0</v>
      </c>
      <c r="S39" s="57">
        <f>+'31200'!G39</f>
        <v>0</v>
      </c>
      <c r="U39" s="147">
        <f>+'32200'!E39</f>
        <v>0</v>
      </c>
      <c r="V39" s="57">
        <f>+'32200'!F39</f>
        <v>0</v>
      </c>
      <c r="W39" s="57">
        <f>+'32200'!G39</f>
        <v>0</v>
      </c>
      <c r="Y39" s="147">
        <f>+'32300'!E39</f>
        <v>0</v>
      </c>
      <c r="Z39" s="57">
        <f>+'32300'!F39</f>
        <v>0</v>
      </c>
      <c r="AA39" s="57">
        <f>+'32300'!G39</f>
        <v>0</v>
      </c>
      <c r="AC39" s="147">
        <f>+'32400'!E39</f>
        <v>0</v>
      </c>
      <c r="AD39" s="57">
        <f>+'32400'!F39</f>
        <v>0</v>
      </c>
      <c r="AE39" s="57">
        <f>+'32400'!G39</f>
        <v>0</v>
      </c>
    </row>
    <row r="40" spans="2:31" x14ac:dyDescent="0.25">
      <c r="B40" s="126">
        <v>5290</v>
      </c>
      <c r="C40" s="58"/>
      <c r="D40" s="59" t="s">
        <v>98</v>
      </c>
      <c r="E40" s="147">
        <f t="shared" si="12"/>
        <v>0</v>
      </c>
      <c r="F40" s="57">
        <f t="shared" si="13"/>
        <v>0</v>
      </c>
      <c r="G40" s="57">
        <f t="shared" si="14"/>
        <v>0</v>
      </c>
      <c r="I40" s="147">
        <f>+'31120'!E40</f>
        <v>0</v>
      </c>
      <c r="J40" s="57">
        <f>+'31120'!F40</f>
        <v>0</v>
      </c>
      <c r="K40" s="57">
        <f>+'31120'!G40</f>
        <v>0</v>
      </c>
      <c r="M40" s="147">
        <f>+'31130'!E40</f>
        <v>0</v>
      </c>
      <c r="N40" s="57">
        <f>+'31130'!F40</f>
        <v>0</v>
      </c>
      <c r="O40" s="57">
        <f>+'31130'!G40</f>
        <v>0</v>
      </c>
      <c r="Q40" s="147">
        <f>+'31200'!E40</f>
        <v>0</v>
      </c>
      <c r="R40" s="57">
        <f>+'31200'!F40</f>
        <v>0</v>
      </c>
      <c r="S40" s="57">
        <f>+'31200'!G40</f>
        <v>0</v>
      </c>
      <c r="U40" s="147">
        <f>+'32200'!E40</f>
        <v>0</v>
      </c>
      <c r="V40" s="57">
        <f>+'32200'!F40</f>
        <v>0</v>
      </c>
      <c r="W40" s="57">
        <f>+'32200'!G40</f>
        <v>0</v>
      </c>
      <c r="Y40" s="147">
        <f>+'32300'!E40</f>
        <v>0</v>
      </c>
      <c r="Z40" s="57">
        <f>+'32300'!F40</f>
        <v>0</v>
      </c>
      <c r="AA40" s="57">
        <f>+'32300'!G40</f>
        <v>0</v>
      </c>
      <c r="AC40" s="147">
        <f>+'32400'!E40</f>
        <v>0</v>
      </c>
      <c r="AD40" s="57">
        <f>+'32400'!F40</f>
        <v>0</v>
      </c>
      <c r="AE40" s="57">
        <f>+'32400'!G40</f>
        <v>0</v>
      </c>
    </row>
    <row r="41" spans="2:31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>+'31120'!E41</f>
        <v>0</v>
      </c>
      <c r="J41" s="38">
        <f>+'31120'!F41</f>
        <v>0</v>
      </c>
      <c r="K41" s="38">
        <f>+'31120'!G41</f>
        <v>0</v>
      </c>
      <c r="M41" s="146">
        <f>+'31130'!E41</f>
        <v>0</v>
      </c>
      <c r="N41" s="38">
        <f>+'31130'!F41</f>
        <v>0</v>
      </c>
      <c r="O41" s="38">
        <f>+'31130'!G41</f>
        <v>0</v>
      </c>
      <c r="Q41" s="146">
        <f>+'31200'!E41</f>
        <v>0</v>
      </c>
      <c r="R41" s="38">
        <f>+'31200'!F41</f>
        <v>0</v>
      </c>
      <c r="S41" s="38">
        <f>+'31200'!G41</f>
        <v>0</v>
      </c>
      <c r="U41" s="146">
        <f>+'32200'!E41</f>
        <v>0</v>
      </c>
      <c r="V41" s="38">
        <f>+'32200'!F41</f>
        <v>0</v>
      </c>
      <c r="W41" s="38">
        <f>+'32200'!G41</f>
        <v>0</v>
      </c>
      <c r="Y41" s="146">
        <f>+'32300'!E41</f>
        <v>0</v>
      </c>
      <c r="Z41" s="38">
        <f>+'32300'!F41</f>
        <v>0</v>
      </c>
      <c r="AA41" s="38">
        <f>+'32300'!G41</f>
        <v>0</v>
      </c>
      <c r="AC41" s="146">
        <f>+'32400'!E41</f>
        <v>0</v>
      </c>
      <c r="AD41" s="38">
        <f>+'32400'!F41</f>
        <v>0</v>
      </c>
      <c r="AE41" s="38">
        <f>+'32400'!G41</f>
        <v>0</v>
      </c>
    </row>
    <row r="42" spans="2:31" x14ac:dyDescent="0.25">
      <c r="B42" s="126">
        <v>5310</v>
      </c>
      <c r="C42" s="58"/>
      <c r="D42" s="59" t="s">
        <v>113</v>
      </c>
      <c r="E42" s="147">
        <f t="shared" ref="E42:E44" si="15">+I42+M42+Q42+U42+Y42+AC42</f>
        <v>0</v>
      </c>
      <c r="F42" s="57">
        <f t="shared" ref="F42:F44" si="16">+J42+N42+R42+V42+Z42+AD42</f>
        <v>0</v>
      </c>
      <c r="G42" s="57">
        <f t="shared" ref="G42:G44" si="17">+K42+O42+S42+W42+AA42+AE42</f>
        <v>0</v>
      </c>
      <c r="I42" s="147">
        <f>+'31120'!E42</f>
        <v>0</v>
      </c>
      <c r="J42" s="57">
        <f>+'31120'!F42</f>
        <v>0</v>
      </c>
      <c r="K42" s="57">
        <f>+'31120'!G42</f>
        <v>0</v>
      </c>
      <c r="M42" s="147">
        <f>+'31130'!E42</f>
        <v>0</v>
      </c>
      <c r="N42" s="57">
        <f>+'31130'!F42</f>
        <v>0</v>
      </c>
      <c r="O42" s="57">
        <f>+'31130'!G42</f>
        <v>0</v>
      </c>
      <c r="Q42" s="147">
        <f>+'31200'!E42</f>
        <v>0</v>
      </c>
      <c r="R42" s="57">
        <f>+'31200'!F42</f>
        <v>0</v>
      </c>
      <c r="S42" s="57">
        <f>+'31200'!G42</f>
        <v>0</v>
      </c>
      <c r="U42" s="147">
        <f>+'32200'!E42</f>
        <v>0</v>
      </c>
      <c r="V42" s="57">
        <f>+'32200'!F42</f>
        <v>0</v>
      </c>
      <c r="W42" s="57">
        <f>+'32200'!G42</f>
        <v>0</v>
      </c>
      <c r="Y42" s="147">
        <f>+'32300'!E42</f>
        <v>0</v>
      </c>
      <c r="Z42" s="57">
        <f>+'32300'!F42</f>
        <v>0</v>
      </c>
      <c r="AA42" s="57">
        <f>+'32300'!G42</f>
        <v>0</v>
      </c>
      <c r="AC42" s="147">
        <f>+'32400'!E42</f>
        <v>0</v>
      </c>
      <c r="AD42" s="57">
        <f>+'32400'!F42</f>
        <v>0</v>
      </c>
      <c r="AE42" s="57">
        <f>+'32400'!G42</f>
        <v>0</v>
      </c>
    </row>
    <row r="43" spans="2:31" x14ac:dyDescent="0.25">
      <c r="B43" s="126">
        <v>5320</v>
      </c>
      <c r="C43" s="58"/>
      <c r="D43" s="59" t="s">
        <v>14</v>
      </c>
      <c r="E43" s="147">
        <f t="shared" si="15"/>
        <v>0</v>
      </c>
      <c r="F43" s="57">
        <f t="shared" si="16"/>
        <v>0</v>
      </c>
      <c r="G43" s="57">
        <f t="shared" si="17"/>
        <v>0</v>
      </c>
      <c r="I43" s="147">
        <f>+'31120'!E43</f>
        <v>0</v>
      </c>
      <c r="J43" s="57">
        <f>+'31120'!F43</f>
        <v>0</v>
      </c>
      <c r="K43" s="57">
        <f>+'31120'!G43</f>
        <v>0</v>
      </c>
      <c r="M43" s="147">
        <f>+'31130'!E43</f>
        <v>0</v>
      </c>
      <c r="N43" s="57">
        <f>+'31130'!F43</f>
        <v>0</v>
      </c>
      <c r="O43" s="57">
        <f>+'31130'!G43</f>
        <v>0</v>
      </c>
      <c r="Q43" s="147">
        <f>+'31200'!E43</f>
        <v>0</v>
      </c>
      <c r="R43" s="57">
        <f>+'31200'!F43</f>
        <v>0</v>
      </c>
      <c r="S43" s="57">
        <f>+'31200'!G43</f>
        <v>0</v>
      </c>
      <c r="U43" s="147">
        <f>+'32200'!E43</f>
        <v>0</v>
      </c>
      <c r="V43" s="57">
        <f>+'32200'!F43</f>
        <v>0</v>
      </c>
      <c r="W43" s="57">
        <f>+'32200'!G43</f>
        <v>0</v>
      </c>
      <c r="Y43" s="147">
        <f>+'32300'!E43</f>
        <v>0</v>
      </c>
      <c r="Z43" s="57">
        <f>+'32300'!F43</f>
        <v>0</v>
      </c>
      <c r="AA43" s="57">
        <f>+'32300'!G43</f>
        <v>0</v>
      </c>
      <c r="AC43" s="147">
        <f>+'32400'!E43</f>
        <v>0</v>
      </c>
      <c r="AD43" s="57">
        <f>+'32400'!F43</f>
        <v>0</v>
      </c>
      <c r="AE43" s="57">
        <f>+'32400'!G43</f>
        <v>0</v>
      </c>
    </row>
    <row r="44" spans="2:31" x14ac:dyDescent="0.25">
      <c r="B44" s="126">
        <v>5330</v>
      </c>
      <c r="C44" s="58"/>
      <c r="D44" s="59" t="s">
        <v>103</v>
      </c>
      <c r="E44" s="147">
        <f t="shared" si="15"/>
        <v>0</v>
      </c>
      <c r="F44" s="57">
        <f t="shared" si="16"/>
        <v>0</v>
      </c>
      <c r="G44" s="57">
        <f t="shared" si="17"/>
        <v>0</v>
      </c>
      <c r="I44" s="147">
        <f>+'31120'!E44</f>
        <v>0</v>
      </c>
      <c r="J44" s="57">
        <f>+'31120'!F44</f>
        <v>0</v>
      </c>
      <c r="K44" s="57">
        <f>+'31120'!G44</f>
        <v>0</v>
      </c>
      <c r="M44" s="147">
        <f>+'31130'!E44</f>
        <v>0</v>
      </c>
      <c r="N44" s="57">
        <f>+'31130'!F44</f>
        <v>0</v>
      </c>
      <c r="O44" s="57">
        <f>+'31130'!G44</f>
        <v>0</v>
      </c>
      <c r="Q44" s="147">
        <f>+'31200'!E44</f>
        <v>0</v>
      </c>
      <c r="R44" s="57">
        <f>+'31200'!F44</f>
        <v>0</v>
      </c>
      <c r="S44" s="57">
        <f>+'31200'!G44</f>
        <v>0</v>
      </c>
      <c r="U44" s="147">
        <f>+'32200'!E44</f>
        <v>0</v>
      </c>
      <c r="V44" s="57">
        <f>+'32200'!F44</f>
        <v>0</v>
      </c>
      <c r="W44" s="57">
        <f>+'32200'!G44</f>
        <v>0</v>
      </c>
      <c r="Y44" s="147">
        <f>+'32300'!E44</f>
        <v>0</v>
      </c>
      <c r="Z44" s="57">
        <f>+'32300'!F44</f>
        <v>0</v>
      </c>
      <c r="AA44" s="57">
        <f>+'32300'!G44</f>
        <v>0</v>
      </c>
      <c r="AC44" s="147">
        <f>+'32400'!E44</f>
        <v>0</v>
      </c>
      <c r="AD44" s="57">
        <f>+'32400'!F44</f>
        <v>0</v>
      </c>
      <c r="AE44" s="57">
        <f>+'32400'!G44</f>
        <v>0</v>
      </c>
    </row>
    <row r="45" spans="2:31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>+'31120'!E45</f>
        <v>0</v>
      </c>
      <c r="J45" s="38">
        <f>+'31120'!F45</f>
        <v>0</v>
      </c>
      <c r="K45" s="38">
        <f>+'31120'!G45</f>
        <v>0</v>
      </c>
      <c r="M45" s="146">
        <f>+'31130'!E45</f>
        <v>0</v>
      </c>
      <c r="N45" s="38">
        <f>+'31130'!F45</f>
        <v>0</v>
      </c>
      <c r="O45" s="38">
        <f>+'31130'!G45</f>
        <v>0</v>
      </c>
      <c r="Q45" s="146">
        <f>+'31200'!E45</f>
        <v>0</v>
      </c>
      <c r="R45" s="38">
        <f>+'31200'!F45</f>
        <v>0</v>
      </c>
      <c r="S45" s="38">
        <f>+'31200'!G45</f>
        <v>0</v>
      </c>
      <c r="U45" s="146">
        <f>+'32200'!E45</f>
        <v>0</v>
      </c>
      <c r="V45" s="38">
        <f>+'32200'!F45</f>
        <v>0</v>
      </c>
      <c r="W45" s="38">
        <f>+'32200'!G45</f>
        <v>0</v>
      </c>
      <c r="Y45" s="146">
        <f>+'32300'!E45</f>
        <v>0</v>
      </c>
      <c r="Z45" s="38">
        <f>+'32300'!F45</f>
        <v>0</v>
      </c>
      <c r="AA45" s="38">
        <f>+'32300'!G45</f>
        <v>0</v>
      </c>
      <c r="AC45" s="146">
        <f>+'32400'!E45</f>
        <v>0</v>
      </c>
      <c r="AD45" s="38">
        <f>+'32400'!F45</f>
        <v>0</v>
      </c>
      <c r="AE45" s="38">
        <f>+'32400'!G45</f>
        <v>0</v>
      </c>
    </row>
    <row r="46" spans="2:31" x14ac:dyDescent="0.25">
      <c r="B46" s="126">
        <v>5410</v>
      </c>
      <c r="C46" s="58"/>
      <c r="D46" s="59" t="s">
        <v>117</v>
      </c>
      <c r="E46" s="147">
        <f t="shared" ref="E46:E50" si="18">+I46+M46+Q46+U46+Y46+AC46</f>
        <v>0</v>
      </c>
      <c r="F46" s="57">
        <f t="shared" ref="F46:F50" si="19">+J46+N46+R46+V46+Z46+AD46</f>
        <v>0</v>
      </c>
      <c r="G46" s="57">
        <f t="shared" ref="G46:G50" si="20">+K46+O46+S46+W46+AA46+AE46</f>
        <v>0</v>
      </c>
      <c r="I46" s="147">
        <f>+'31120'!E46</f>
        <v>0</v>
      </c>
      <c r="J46" s="57">
        <f>+'31120'!F46</f>
        <v>0</v>
      </c>
      <c r="K46" s="57">
        <f>+'31120'!G46</f>
        <v>0</v>
      </c>
      <c r="M46" s="147">
        <f>+'31130'!E46</f>
        <v>0</v>
      </c>
      <c r="N46" s="57">
        <f>+'31130'!F46</f>
        <v>0</v>
      </c>
      <c r="O46" s="57">
        <f>+'31130'!G46</f>
        <v>0</v>
      </c>
      <c r="Q46" s="147">
        <f>+'31200'!E46</f>
        <v>0</v>
      </c>
      <c r="R46" s="57">
        <f>+'31200'!F46</f>
        <v>0</v>
      </c>
      <c r="S46" s="57">
        <f>+'31200'!G46</f>
        <v>0</v>
      </c>
      <c r="U46" s="147">
        <f>+'32200'!E46</f>
        <v>0</v>
      </c>
      <c r="V46" s="57">
        <f>+'32200'!F46</f>
        <v>0</v>
      </c>
      <c r="W46" s="57">
        <f>+'32200'!G46</f>
        <v>0</v>
      </c>
      <c r="Y46" s="147">
        <f>+'32300'!E46</f>
        <v>0</v>
      </c>
      <c r="Z46" s="57">
        <f>+'32300'!F46</f>
        <v>0</v>
      </c>
      <c r="AA46" s="57">
        <f>+'32300'!G46</f>
        <v>0</v>
      </c>
      <c r="AC46" s="147">
        <f>+'32400'!E46</f>
        <v>0</v>
      </c>
      <c r="AD46" s="57">
        <f>+'32400'!F46</f>
        <v>0</v>
      </c>
      <c r="AE46" s="57">
        <f>+'32400'!G46</f>
        <v>0</v>
      </c>
    </row>
    <row r="47" spans="2:31" x14ac:dyDescent="0.25">
      <c r="B47" s="126">
        <v>5420</v>
      </c>
      <c r="C47" s="58"/>
      <c r="D47" s="59" t="s">
        <v>119</v>
      </c>
      <c r="E47" s="147">
        <f t="shared" si="18"/>
        <v>0</v>
      </c>
      <c r="F47" s="57">
        <f t="shared" si="19"/>
        <v>0</v>
      </c>
      <c r="G47" s="57">
        <f t="shared" si="20"/>
        <v>0</v>
      </c>
      <c r="I47" s="147">
        <f>+'31120'!E47</f>
        <v>0</v>
      </c>
      <c r="J47" s="57">
        <f>+'31120'!F47</f>
        <v>0</v>
      </c>
      <c r="K47" s="57">
        <f>+'31120'!G47</f>
        <v>0</v>
      </c>
      <c r="M47" s="147">
        <f>+'31130'!E47</f>
        <v>0</v>
      </c>
      <c r="N47" s="57">
        <f>+'31130'!F47</f>
        <v>0</v>
      </c>
      <c r="O47" s="57">
        <f>+'31130'!G47</f>
        <v>0</v>
      </c>
      <c r="Q47" s="147">
        <f>+'31200'!E47</f>
        <v>0</v>
      </c>
      <c r="R47" s="57">
        <f>+'31200'!F47</f>
        <v>0</v>
      </c>
      <c r="S47" s="57">
        <f>+'31200'!G47</f>
        <v>0</v>
      </c>
      <c r="U47" s="147">
        <f>+'32200'!E47</f>
        <v>0</v>
      </c>
      <c r="V47" s="57">
        <f>+'32200'!F47</f>
        <v>0</v>
      </c>
      <c r="W47" s="57">
        <f>+'32200'!G47</f>
        <v>0</v>
      </c>
      <c r="Y47" s="147">
        <f>+'32300'!E47</f>
        <v>0</v>
      </c>
      <c r="Z47" s="57">
        <f>+'32300'!F47</f>
        <v>0</v>
      </c>
      <c r="AA47" s="57">
        <f>+'32300'!G47</f>
        <v>0</v>
      </c>
      <c r="AC47" s="147">
        <f>+'32400'!E47</f>
        <v>0</v>
      </c>
      <c r="AD47" s="57">
        <f>+'32400'!F47</f>
        <v>0</v>
      </c>
      <c r="AE47" s="57">
        <f>+'32400'!G47</f>
        <v>0</v>
      </c>
    </row>
    <row r="48" spans="2:31" x14ac:dyDescent="0.25">
      <c r="B48" s="126">
        <v>5430</v>
      </c>
      <c r="C48" s="58"/>
      <c r="D48" s="59" t="s">
        <v>121</v>
      </c>
      <c r="E48" s="147">
        <f t="shared" si="18"/>
        <v>0</v>
      </c>
      <c r="F48" s="57">
        <f t="shared" si="19"/>
        <v>0</v>
      </c>
      <c r="G48" s="57">
        <f t="shared" si="20"/>
        <v>0</v>
      </c>
      <c r="I48" s="147">
        <f>+'31120'!E48</f>
        <v>0</v>
      </c>
      <c r="J48" s="57">
        <f>+'31120'!F48</f>
        <v>0</v>
      </c>
      <c r="K48" s="57">
        <f>+'31120'!G48</f>
        <v>0</v>
      </c>
      <c r="M48" s="147">
        <f>+'31130'!E48</f>
        <v>0</v>
      </c>
      <c r="N48" s="57">
        <f>+'31130'!F48</f>
        <v>0</v>
      </c>
      <c r="O48" s="57">
        <f>+'31130'!G48</f>
        <v>0</v>
      </c>
      <c r="Q48" s="147">
        <f>+'31200'!E48</f>
        <v>0</v>
      </c>
      <c r="R48" s="57">
        <f>+'31200'!F48</f>
        <v>0</v>
      </c>
      <c r="S48" s="57">
        <f>+'31200'!G48</f>
        <v>0</v>
      </c>
      <c r="U48" s="147">
        <f>+'32200'!E48</f>
        <v>0</v>
      </c>
      <c r="V48" s="57">
        <f>+'32200'!F48</f>
        <v>0</v>
      </c>
      <c r="W48" s="57">
        <f>+'32200'!G48</f>
        <v>0</v>
      </c>
      <c r="Y48" s="147">
        <f>+'32300'!E48</f>
        <v>0</v>
      </c>
      <c r="Z48" s="57">
        <f>+'32300'!F48</f>
        <v>0</v>
      </c>
      <c r="AA48" s="57">
        <f>+'32300'!G48</f>
        <v>0</v>
      </c>
      <c r="AC48" s="147">
        <f>+'32400'!E48</f>
        <v>0</v>
      </c>
      <c r="AD48" s="57">
        <f>+'32400'!F48</f>
        <v>0</v>
      </c>
      <c r="AE48" s="57">
        <f>+'32400'!G48</f>
        <v>0</v>
      </c>
    </row>
    <row r="49" spans="2:31" x14ac:dyDescent="0.25">
      <c r="B49" s="126">
        <v>5440</v>
      </c>
      <c r="C49" s="58"/>
      <c r="D49" s="59" t="s">
        <v>123</v>
      </c>
      <c r="E49" s="147">
        <f t="shared" si="18"/>
        <v>0</v>
      </c>
      <c r="F49" s="57">
        <f t="shared" si="19"/>
        <v>0</v>
      </c>
      <c r="G49" s="57">
        <f t="shared" si="20"/>
        <v>0</v>
      </c>
      <c r="I49" s="147">
        <f>+'31120'!E49</f>
        <v>0</v>
      </c>
      <c r="J49" s="57">
        <f>+'31120'!F49</f>
        <v>0</v>
      </c>
      <c r="K49" s="57">
        <f>+'31120'!G49</f>
        <v>0</v>
      </c>
      <c r="M49" s="147">
        <f>+'31130'!E49</f>
        <v>0</v>
      </c>
      <c r="N49" s="57">
        <f>+'31130'!F49</f>
        <v>0</v>
      </c>
      <c r="O49" s="57">
        <f>+'31130'!G49</f>
        <v>0</v>
      </c>
      <c r="Q49" s="147">
        <f>+'31200'!E49</f>
        <v>0</v>
      </c>
      <c r="R49" s="57">
        <f>+'31200'!F49</f>
        <v>0</v>
      </c>
      <c r="S49" s="57">
        <f>+'31200'!G49</f>
        <v>0</v>
      </c>
      <c r="U49" s="147">
        <f>+'32200'!E49</f>
        <v>0</v>
      </c>
      <c r="V49" s="57">
        <f>+'32200'!F49</f>
        <v>0</v>
      </c>
      <c r="W49" s="57">
        <f>+'32200'!G49</f>
        <v>0</v>
      </c>
      <c r="Y49" s="147">
        <f>+'32300'!E49</f>
        <v>0</v>
      </c>
      <c r="Z49" s="57">
        <f>+'32300'!F49</f>
        <v>0</v>
      </c>
      <c r="AA49" s="57">
        <f>+'32300'!G49</f>
        <v>0</v>
      </c>
      <c r="AC49" s="147">
        <f>+'32400'!E49</f>
        <v>0</v>
      </c>
      <c r="AD49" s="57">
        <f>+'32400'!F49</f>
        <v>0</v>
      </c>
      <c r="AE49" s="57">
        <f>+'32400'!G49</f>
        <v>0</v>
      </c>
    </row>
    <row r="50" spans="2:31" x14ac:dyDescent="0.25">
      <c r="B50" s="126">
        <v>5450</v>
      </c>
      <c r="C50" s="58"/>
      <c r="D50" s="59" t="s">
        <v>125</v>
      </c>
      <c r="E50" s="147">
        <f t="shared" si="18"/>
        <v>0</v>
      </c>
      <c r="F50" s="57">
        <f t="shared" si="19"/>
        <v>0</v>
      </c>
      <c r="G50" s="57">
        <f t="shared" si="20"/>
        <v>0</v>
      </c>
      <c r="I50" s="147">
        <f>+'31120'!E50</f>
        <v>0</v>
      </c>
      <c r="J50" s="57">
        <f>+'31120'!F50</f>
        <v>0</v>
      </c>
      <c r="K50" s="57">
        <f>+'31120'!G50</f>
        <v>0</v>
      </c>
      <c r="M50" s="147">
        <f>+'31130'!E50</f>
        <v>0</v>
      </c>
      <c r="N50" s="57">
        <f>+'31130'!F50</f>
        <v>0</v>
      </c>
      <c r="O50" s="57">
        <f>+'31130'!G50</f>
        <v>0</v>
      </c>
      <c r="Q50" s="147">
        <f>+'31200'!E50</f>
        <v>0</v>
      </c>
      <c r="R50" s="57">
        <f>+'31200'!F50</f>
        <v>0</v>
      </c>
      <c r="S50" s="57">
        <f>+'31200'!G50</f>
        <v>0</v>
      </c>
      <c r="U50" s="147">
        <f>+'32200'!E50</f>
        <v>0</v>
      </c>
      <c r="V50" s="57">
        <f>+'32200'!F50</f>
        <v>0</v>
      </c>
      <c r="W50" s="57">
        <f>+'32200'!G50</f>
        <v>0</v>
      </c>
      <c r="Y50" s="147">
        <f>+'32300'!E50</f>
        <v>0</v>
      </c>
      <c r="Z50" s="57">
        <f>+'32300'!F50</f>
        <v>0</v>
      </c>
      <c r="AA50" s="57">
        <f>+'32300'!G50</f>
        <v>0</v>
      </c>
      <c r="AC50" s="147">
        <f>+'32400'!E50</f>
        <v>0</v>
      </c>
      <c r="AD50" s="57">
        <f>+'32400'!F50</f>
        <v>0</v>
      </c>
      <c r="AE50" s="57">
        <f>+'32400'!G50</f>
        <v>0</v>
      </c>
    </row>
    <row r="51" spans="2:31" x14ac:dyDescent="0.25">
      <c r="B51" s="126">
        <v>5500</v>
      </c>
      <c r="C51" s="41" t="s">
        <v>127</v>
      </c>
      <c r="D51" s="21"/>
      <c r="E51" s="146">
        <f>SUM(E52:E57)</f>
        <v>66076.7</v>
      </c>
      <c r="F51" s="38">
        <f>SUM(F52:F57)</f>
        <v>91109.75</v>
      </c>
      <c r="G51" s="38">
        <f>SUM(G52:G57)</f>
        <v>86286.77</v>
      </c>
      <c r="I51" s="146">
        <f>+'31120'!E51</f>
        <v>66076.7</v>
      </c>
      <c r="J51" s="38">
        <f>+'31120'!F51</f>
        <v>91109.75</v>
      </c>
      <c r="K51" s="38">
        <f>+'31120'!G51</f>
        <v>86286.77</v>
      </c>
      <c r="M51" s="146">
        <f>+'31130'!E51</f>
        <v>0</v>
      </c>
      <c r="N51" s="38">
        <f>+'31130'!F51</f>
        <v>0</v>
      </c>
      <c r="O51" s="38">
        <f>+'31130'!G51</f>
        <v>0</v>
      </c>
      <c r="Q51" s="146">
        <f>+'31200'!E51</f>
        <v>0</v>
      </c>
      <c r="R51" s="38">
        <f>+'31200'!F51</f>
        <v>0</v>
      </c>
      <c r="S51" s="38">
        <f>+'31200'!G51</f>
        <v>0</v>
      </c>
      <c r="U51" s="146">
        <f>+'32200'!E51</f>
        <v>0</v>
      </c>
      <c r="V51" s="38">
        <f>+'32200'!F51</f>
        <v>0</v>
      </c>
      <c r="W51" s="38">
        <f>+'32200'!G51</f>
        <v>0</v>
      </c>
      <c r="Y51" s="146">
        <f>+'32300'!E51</f>
        <v>0</v>
      </c>
      <c r="Z51" s="38">
        <f>+'32300'!F51</f>
        <v>0</v>
      </c>
      <c r="AA51" s="38">
        <f>+'32300'!G51</f>
        <v>0</v>
      </c>
      <c r="AC51" s="146">
        <f>+'32400'!E51</f>
        <v>0</v>
      </c>
      <c r="AD51" s="38">
        <f>+'32400'!F51</f>
        <v>0</v>
      </c>
      <c r="AE51" s="38">
        <f>+'32400'!G51</f>
        <v>0</v>
      </c>
    </row>
    <row r="52" spans="2:31" x14ac:dyDescent="0.25">
      <c r="B52" s="126">
        <v>5510</v>
      </c>
      <c r="C52" s="58"/>
      <c r="D52" s="59" t="s">
        <v>129</v>
      </c>
      <c r="E52" s="147">
        <f t="shared" ref="E52:E57" si="21">+I52+M52+Q52+U52+Y52+AC52</f>
        <v>66076.7</v>
      </c>
      <c r="F52" s="57">
        <f t="shared" ref="F52:F57" si="22">+J52+N52+R52+V52+Z52+AD52</f>
        <v>91109.75</v>
      </c>
      <c r="G52" s="57">
        <f t="shared" ref="G52:G57" si="23">+K52+O52+S52+W52+AA52+AE52</f>
        <v>86286.77</v>
      </c>
      <c r="I52" s="147">
        <f>+'31120'!E52</f>
        <v>66076.7</v>
      </c>
      <c r="J52" s="57">
        <f>+'31120'!F52</f>
        <v>91109.75</v>
      </c>
      <c r="K52" s="57">
        <f>+'31120'!G52</f>
        <v>86286.77</v>
      </c>
      <c r="M52" s="147">
        <f>+'31130'!E52</f>
        <v>0</v>
      </c>
      <c r="N52" s="57">
        <f>+'31130'!F52</f>
        <v>0</v>
      </c>
      <c r="O52" s="57">
        <f>+'31130'!G52</f>
        <v>0</v>
      </c>
      <c r="Q52" s="147">
        <f>+'31200'!E52</f>
        <v>0</v>
      </c>
      <c r="R52" s="57">
        <f>+'31200'!F52</f>
        <v>0</v>
      </c>
      <c r="S52" s="57">
        <f>+'31200'!G52</f>
        <v>0</v>
      </c>
      <c r="U52" s="147">
        <f>+'32200'!E52</f>
        <v>0</v>
      </c>
      <c r="V52" s="57">
        <f>+'32200'!F52</f>
        <v>0</v>
      </c>
      <c r="W52" s="57">
        <f>+'32200'!G52</f>
        <v>0</v>
      </c>
      <c r="Y52" s="147">
        <f>+'32300'!E52</f>
        <v>0</v>
      </c>
      <c r="Z52" s="57">
        <f>+'32300'!F52</f>
        <v>0</v>
      </c>
      <c r="AA52" s="57">
        <f>+'32300'!G52</f>
        <v>0</v>
      </c>
      <c r="AC52" s="147">
        <f>+'32400'!E52</f>
        <v>0</v>
      </c>
      <c r="AD52" s="57">
        <f>+'32400'!F52</f>
        <v>0</v>
      </c>
      <c r="AE52" s="57">
        <f>+'32400'!G52</f>
        <v>0</v>
      </c>
    </row>
    <row r="53" spans="2:31" x14ac:dyDescent="0.25">
      <c r="B53" s="126">
        <v>5520</v>
      </c>
      <c r="C53" s="58"/>
      <c r="D53" s="59" t="s">
        <v>131</v>
      </c>
      <c r="E53" s="147">
        <f t="shared" si="21"/>
        <v>0</v>
      </c>
      <c r="F53" s="57">
        <f t="shared" si="22"/>
        <v>0</v>
      </c>
      <c r="G53" s="57">
        <f t="shared" si="23"/>
        <v>0</v>
      </c>
      <c r="I53" s="147">
        <f>+'31120'!E53</f>
        <v>0</v>
      </c>
      <c r="J53" s="57">
        <f>+'31120'!F53</f>
        <v>0</v>
      </c>
      <c r="K53" s="57">
        <f>+'31120'!G53</f>
        <v>0</v>
      </c>
      <c r="M53" s="147">
        <f>+'31130'!E53</f>
        <v>0</v>
      </c>
      <c r="N53" s="57">
        <f>+'31130'!F53</f>
        <v>0</v>
      </c>
      <c r="O53" s="57">
        <f>+'31130'!G53</f>
        <v>0</v>
      </c>
      <c r="Q53" s="147">
        <f>+'31200'!E53</f>
        <v>0</v>
      </c>
      <c r="R53" s="57">
        <f>+'31200'!F53</f>
        <v>0</v>
      </c>
      <c r="S53" s="57">
        <f>+'31200'!G53</f>
        <v>0</v>
      </c>
      <c r="U53" s="147">
        <f>+'32200'!E53</f>
        <v>0</v>
      </c>
      <c r="V53" s="57">
        <f>+'32200'!F53</f>
        <v>0</v>
      </c>
      <c r="W53" s="57">
        <f>+'32200'!G53</f>
        <v>0</v>
      </c>
      <c r="Y53" s="147">
        <f>+'32300'!E53</f>
        <v>0</v>
      </c>
      <c r="Z53" s="57">
        <f>+'32300'!F53</f>
        <v>0</v>
      </c>
      <c r="AA53" s="57">
        <f>+'32300'!G53</f>
        <v>0</v>
      </c>
      <c r="AC53" s="147">
        <f>+'32400'!E53</f>
        <v>0</v>
      </c>
      <c r="AD53" s="57">
        <f>+'32400'!F53</f>
        <v>0</v>
      </c>
      <c r="AE53" s="57">
        <f>+'32400'!G53</f>
        <v>0</v>
      </c>
    </row>
    <row r="54" spans="2:31" x14ac:dyDescent="0.25">
      <c r="B54" s="126">
        <v>5530</v>
      </c>
      <c r="C54" s="58"/>
      <c r="D54" s="59" t="s">
        <v>133</v>
      </c>
      <c r="E54" s="147">
        <f t="shared" si="21"/>
        <v>0</v>
      </c>
      <c r="F54" s="57">
        <f t="shared" si="22"/>
        <v>0</v>
      </c>
      <c r="G54" s="57">
        <f t="shared" si="23"/>
        <v>0</v>
      </c>
      <c r="I54" s="147">
        <f>+'31120'!E54</f>
        <v>0</v>
      </c>
      <c r="J54" s="57">
        <f>+'31120'!F54</f>
        <v>0</v>
      </c>
      <c r="K54" s="57">
        <f>+'31120'!G54</f>
        <v>0</v>
      </c>
      <c r="M54" s="147">
        <f>+'31130'!E54</f>
        <v>0</v>
      </c>
      <c r="N54" s="57">
        <f>+'31130'!F54</f>
        <v>0</v>
      </c>
      <c r="O54" s="57">
        <f>+'31130'!G54</f>
        <v>0</v>
      </c>
      <c r="Q54" s="147">
        <f>+'31200'!E54</f>
        <v>0</v>
      </c>
      <c r="R54" s="57">
        <f>+'31200'!F54</f>
        <v>0</v>
      </c>
      <c r="S54" s="57">
        <f>+'31200'!G54</f>
        <v>0</v>
      </c>
      <c r="U54" s="147">
        <f>+'32200'!E54</f>
        <v>0</v>
      </c>
      <c r="V54" s="57">
        <f>+'32200'!F54</f>
        <v>0</v>
      </c>
      <c r="W54" s="57">
        <f>+'32200'!G54</f>
        <v>0</v>
      </c>
      <c r="Y54" s="147">
        <f>+'32300'!E54</f>
        <v>0</v>
      </c>
      <c r="Z54" s="57">
        <f>+'32300'!F54</f>
        <v>0</v>
      </c>
      <c r="AA54" s="57">
        <f>+'32300'!G54</f>
        <v>0</v>
      </c>
      <c r="AC54" s="147">
        <f>+'32400'!E54</f>
        <v>0</v>
      </c>
      <c r="AD54" s="57">
        <f>+'32400'!F54</f>
        <v>0</v>
      </c>
      <c r="AE54" s="57">
        <f>+'32400'!G54</f>
        <v>0</v>
      </c>
    </row>
    <row r="55" spans="2:31" x14ac:dyDescent="0.25">
      <c r="B55" s="126">
        <v>5540</v>
      </c>
      <c r="C55" s="58"/>
      <c r="D55" s="59" t="s">
        <v>134</v>
      </c>
      <c r="E55" s="147">
        <f t="shared" si="21"/>
        <v>0</v>
      </c>
      <c r="F55" s="57">
        <f t="shared" si="22"/>
        <v>0</v>
      </c>
      <c r="G55" s="57">
        <f t="shared" si="23"/>
        <v>0</v>
      </c>
      <c r="I55" s="147">
        <f>+'31120'!E55</f>
        <v>0</v>
      </c>
      <c r="J55" s="57">
        <f>+'31120'!F55</f>
        <v>0</v>
      </c>
      <c r="K55" s="57">
        <f>+'31120'!G55</f>
        <v>0</v>
      </c>
      <c r="M55" s="147">
        <f>+'31130'!E55</f>
        <v>0</v>
      </c>
      <c r="N55" s="57">
        <f>+'31130'!F55</f>
        <v>0</v>
      </c>
      <c r="O55" s="57">
        <f>+'31130'!G55</f>
        <v>0</v>
      </c>
      <c r="Q55" s="147">
        <f>+'31200'!E55</f>
        <v>0</v>
      </c>
      <c r="R55" s="57">
        <f>+'31200'!F55</f>
        <v>0</v>
      </c>
      <c r="S55" s="57">
        <f>+'31200'!G55</f>
        <v>0</v>
      </c>
      <c r="U55" s="147">
        <f>+'32200'!E55</f>
        <v>0</v>
      </c>
      <c r="V55" s="57">
        <f>+'32200'!F55</f>
        <v>0</v>
      </c>
      <c r="W55" s="57">
        <f>+'32200'!G55</f>
        <v>0</v>
      </c>
      <c r="Y55" s="147">
        <f>+'32300'!E55</f>
        <v>0</v>
      </c>
      <c r="Z55" s="57">
        <f>+'32300'!F55</f>
        <v>0</v>
      </c>
      <c r="AA55" s="57">
        <f>+'32300'!G55</f>
        <v>0</v>
      </c>
      <c r="AC55" s="147">
        <f>+'32400'!E55</f>
        <v>0</v>
      </c>
      <c r="AD55" s="57">
        <f>+'32400'!F55</f>
        <v>0</v>
      </c>
      <c r="AE55" s="57">
        <f>+'32400'!G55</f>
        <v>0</v>
      </c>
    </row>
    <row r="56" spans="2:31" x14ac:dyDescent="0.25">
      <c r="B56" s="126">
        <v>5550</v>
      </c>
      <c r="C56" s="58"/>
      <c r="D56" s="59" t="s">
        <v>136</v>
      </c>
      <c r="E56" s="147">
        <f t="shared" si="21"/>
        <v>0</v>
      </c>
      <c r="F56" s="57">
        <f t="shared" si="22"/>
        <v>0</v>
      </c>
      <c r="G56" s="57">
        <f t="shared" si="23"/>
        <v>0</v>
      </c>
      <c r="I56" s="147">
        <f>+'31120'!E56</f>
        <v>0</v>
      </c>
      <c r="J56" s="57">
        <f>+'31120'!F56</f>
        <v>0</v>
      </c>
      <c r="K56" s="57">
        <f>+'31120'!G56</f>
        <v>0</v>
      </c>
      <c r="M56" s="147">
        <f>+'31130'!E56</f>
        <v>0</v>
      </c>
      <c r="N56" s="57">
        <f>+'31130'!F56</f>
        <v>0</v>
      </c>
      <c r="O56" s="57">
        <f>+'31130'!G56</f>
        <v>0</v>
      </c>
      <c r="Q56" s="147">
        <f>+'31200'!E56</f>
        <v>0</v>
      </c>
      <c r="R56" s="57">
        <f>+'31200'!F56</f>
        <v>0</v>
      </c>
      <c r="S56" s="57">
        <f>+'31200'!G56</f>
        <v>0</v>
      </c>
      <c r="U56" s="147">
        <f>+'32200'!E56</f>
        <v>0</v>
      </c>
      <c r="V56" s="57">
        <f>+'32200'!F56</f>
        <v>0</v>
      </c>
      <c r="W56" s="57">
        <f>+'32200'!G56</f>
        <v>0</v>
      </c>
      <c r="Y56" s="147">
        <f>+'32300'!E56</f>
        <v>0</v>
      </c>
      <c r="Z56" s="57">
        <f>+'32300'!F56</f>
        <v>0</v>
      </c>
      <c r="AA56" s="57">
        <f>+'32300'!G56</f>
        <v>0</v>
      </c>
      <c r="AC56" s="147">
        <f>+'32400'!E56</f>
        <v>0</v>
      </c>
      <c r="AD56" s="57">
        <f>+'32400'!F56</f>
        <v>0</v>
      </c>
      <c r="AE56" s="57">
        <f>+'32400'!G56</f>
        <v>0</v>
      </c>
    </row>
    <row r="57" spans="2:31" x14ac:dyDescent="0.25">
      <c r="B57" s="126">
        <v>5590</v>
      </c>
      <c r="C57" s="58"/>
      <c r="D57" s="59" t="s">
        <v>137</v>
      </c>
      <c r="E57" s="147">
        <f t="shared" si="21"/>
        <v>0</v>
      </c>
      <c r="F57" s="57">
        <f t="shared" si="22"/>
        <v>0</v>
      </c>
      <c r="G57" s="57">
        <f t="shared" si="23"/>
        <v>0</v>
      </c>
      <c r="I57" s="147">
        <f>+'31120'!E57</f>
        <v>0</v>
      </c>
      <c r="J57" s="57">
        <f>+'31120'!F57</f>
        <v>0</v>
      </c>
      <c r="K57" s="57">
        <f>+'31120'!G57</f>
        <v>0</v>
      </c>
      <c r="M57" s="147">
        <f>+'31130'!E57</f>
        <v>0</v>
      </c>
      <c r="N57" s="57">
        <f>+'31130'!F57</f>
        <v>0</v>
      </c>
      <c r="O57" s="57">
        <f>+'31130'!G57</f>
        <v>0</v>
      </c>
      <c r="Q57" s="147">
        <f>+'31200'!E57</f>
        <v>0</v>
      </c>
      <c r="R57" s="57">
        <f>+'31200'!F57</f>
        <v>0</v>
      </c>
      <c r="S57" s="57">
        <f>+'31200'!G57</f>
        <v>0</v>
      </c>
      <c r="U57" s="147">
        <f>+'32200'!E57</f>
        <v>0</v>
      </c>
      <c r="V57" s="57">
        <f>+'32200'!F57</f>
        <v>0</v>
      </c>
      <c r="W57" s="57">
        <f>+'32200'!G57</f>
        <v>0</v>
      </c>
      <c r="Y57" s="147">
        <f>+'32300'!E57</f>
        <v>0</v>
      </c>
      <c r="Z57" s="57">
        <f>+'32300'!F57</f>
        <v>0</v>
      </c>
      <c r="AA57" s="57">
        <f>+'32300'!G57</f>
        <v>0</v>
      </c>
      <c r="AC57" s="147">
        <f>+'32400'!E57</f>
        <v>0</v>
      </c>
      <c r="AD57" s="57">
        <f>+'32400'!F57</f>
        <v>0</v>
      </c>
      <c r="AE57" s="57">
        <f>+'32400'!G57</f>
        <v>0</v>
      </c>
    </row>
    <row r="58" spans="2:31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>+'31120'!E58</f>
        <v>0</v>
      </c>
      <c r="J58" s="38">
        <f>+'31120'!F58</f>
        <v>0</v>
      </c>
      <c r="K58" s="38">
        <f>+'31120'!G58</f>
        <v>0</v>
      </c>
      <c r="M58" s="146">
        <f>+'31130'!E58</f>
        <v>0</v>
      </c>
      <c r="N58" s="38">
        <f>+'31130'!F58</f>
        <v>0</v>
      </c>
      <c r="O58" s="38">
        <f>+'31130'!G58</f>
        <v>0</v>
      </c>
      <c r="Q58" s="146">
        <f>+'31200'!E58</f>
        <v>0</v>
      </c>
      <c r="R58" s="38">
        <f>+'31200'!F58</f>
        <v>0</v>
      </c>
      <c r="S58" s="38">
        <f>+'31200'!G58</f>
        <v>0</v>
      </c>
      <c r="U58" s="146">
        <f>+'32200'!E58</f>
        <v>0</v>
      </c>
      <c r="V58" s="38">
        <f>+'32200'!F58</f>
        <v>0</v>
      </c>
      <c r="W58" s="38">
        <f>+'32200'!G58</f>
        <v>0</v>
      </c>
      <c r="Y58" s="146">
        <f>+'32300'!E58</f>
        <v>0</v>
      </c>
      <c r="Z58" s="38">
        <f>+'32300'!F58</f>
        <v>0</v>
      </c>
      <c r="AA58" s="38">
        <f>+'32300'!G58</f>
        <v>0</v>
      </c>
      <c r="AC58" s="146">
        <f>+'32400'!E58</f>
        <v>0</v>
      </c>
      <c r="AD58" s="38">
        <f>+'32400'!F58</f>
        <v>0</v>
      </c>
      <c r="AE58" s="38">
        <f>+'32400'!G58</f>
        <v>0</v>
      </c>
    </row>
    <row r="59" spans="2:31" x14ac:dyDescent="0.25">
      <c r="B59" s="126">
        <v>5610</v>
      </c>
      <c r="C59" s="58"/>
      <c r="D59" s="59" t="s">
        <v>140</v>
      </c>
      <c r="E59" s="147">
        <f t="shared" ref="E59:G59" si="24">+I59+M59+Q59+U59+Y59+AC59</f>
        <v>0</v>
      </c>
      <c r="F59" s="57">
        <f t="shared" si="24"/>
        <v>0</v>
      </c>
      <c r="G59" s="57">
        <f t="shared" si="24"/>
        <v>0</v>
      </c>
      <c r="I59" s="147">
        <f>+'31120'!E59</f>
        <v>0</v>
      </c>
      <c r="J59" s="57">
        <f>+'31120'!F59</f>
        <v>0</v>
      </c>
      <c r="K59" s="57">
        <f>+'31120'!G59</f>
        <v>0</v>
      </c>
      <c r="M59" s="147">
        <f>+'31130'!E59</f>
        <v>0</v>
      </c>
      <c r="N59" s="57">
        <f>+'31130'!F59</f>
        <v>0</v>
      </c>
      <c r="O59" s="57">
        <f>+'31130'!G59</f>
        <v>0</v>
      </c>
      <c r="Q59" s="147">
        <f>+'31200'!E59</f>
        <v>0</v>
      </c>
      <c r="R59" s="57">
        <f>+'31200'!F59</f>
        <v>0</v>
      </c>
      <c r="S59" s="57">
        <f>+'31200'!G59</f>
        <v>0</v>
      </c>
      <c r="U59" s="147">
        <f>+'32200'!E59</f>
        <v>0</v>
      </c>
      <c r="V59" s="57">
        <f>+'32200'!F59</f>
        <v>0</v>
      </c>
      <c r="W59" s="57">
        <f>+'32200'!G59</f>
        <v>0</v>
      </c>
      <c r="Y59" s="147">
        <f>+'32300'!E59</f>
        <v>0</v>
      </c>
      <c r="Z59" s="57">
        <f>+'32300'!F59</f>
        <v>0</v>
      </c>
      <c r="AA59" s="57">
        <f>+'32300'!G59</f>
        <v>0</v>
      </c>
      <c r="AC59" s="147">
        <f>+'32400'!E59</f>
        <v>0</v>
      </c>
      <c r="AD59" s="57">
        <f>+'32400'!F59</f>
        <v>0</v>
      </c>
      <c r="AE59" s="57">
        <f>+'32400'!G59</f>
        <v>0</v>
      </c>
    </row>
    <row r="60" spans="2:31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</row>
    <row r="61" spans="2:31" x14ac:dyDescent="0.25">
      <c r="B61" s="126">
        <v>5000</v>
      </c>
      <c r="C61" s="72" t="s">
        <v>142</v>
      </c>
      <c r="D61" s="73"/>
      <c r="E61" s="148">
        <f>+E27+E31+E41+E45+E51+E58</f>
        <v>5946194.3100000005</v>
      </c>
      <c r="F61" s="75">
        <f>+F27+F31+F41+F45+F51+F58</f>
        <v>5214197.13</v>
      </c>
      <c r="G61" s="75">
        <f>+G27+G31+G41+G45+G51+G58</f>
        <v>4926773.5199999996</v>
      </c>
      <c r="I61" s="148">
        <f>+'31120'!E61</f>
        <v>5946194.3100000005</v>
      </c>
      <c r="J61" s="75">
        <f>+'31120'!F61</f>
        <v>5214197.13</v>
      </c>
      <c r="K61" s="75">
        <f>+'31120'!G61</f>
        <v>4926773.5199999996</v>
      </c>
      <c r="M61" s="148">
        <f>+'31130'!E61</f>
        <v>0</v>
      </c>
      <c r="N61" s="75">
        <f>+'31130'!F61</f>
        <v>0</v>
      </c>
      <c r="O61" s="75">
        <f>+'31130'!G61</f>
        <v>0</v>
      </c>
      <c r="Q61" s="148">
        <f>+'31200'!E61</f>
        <v>0</v>
      </c>
      <c r="R61" s="75">
        <f>+'31200'!F61</f>
        <v>0</v>
      </c>
      <c r="S61" s="75">
        <f>+'31200'!G61</f>
        <v>0</v>
      </c>
      <c r="U61" s="148">
        <f>+'32200'!E61</f>
        <v>0</v>
      </c>
      <c r="V61" s="75">
        <f>+'32200'!F61</f>
        <v>0</v>
      </c>
      <c r="W61" s="75">
        <f>+'32200'!G61</f>
        <v>0</v>
      </c>
      <c r="Y61" s="148">
        <f>+'32300'!E61</f>
        <v>0</v>
      </c>
      <c r="Z61" s="75">
        <f>+'32300'!F61</f>
        <v>0</v>
      </c>
      <c r="AA61" s="75">
        <f>+'32300'!G61</f>
        <v>0</v>
      </c>
      <c r="AC61" s="148">
        <f>+'32400'!E61</f>
        <v>0</v>
      </c>
      <c r="AD61" s="75">
        <f>+'32400'!F61</f>
        <v>0</v>
      </c>
      <c r="AE61" s="75">
        <f>+'32400'!G61</f>
        <v>0</v>
      </c>
    </row>
    <row r="62" spans="2:31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</row>
    <row r="63" spans="2:31" x14ac:dyDescent="0.25">
      <c r="B63" s="126">
        <v>3210</v>
      </c>
      <c r="C63" s="20" t="s">
        <v>34</v>
      </c>
      <c r="D63" s="21"/>
      <c r="E63" s="146">
        <f>+E24-E61</f>
        <v>42736.689999999478</v>
      </c>
      <c r="F63" s="38">
        <f>+F24-F61</f>
        <v>169688.87000000011</v>
      </c>
      <c r="G63" s="38">
        <f>+G24-G61</f>
        <v>-11203.519999999553</v>
      </c>
      <c r="I63" s="146">
        <f>+'31120'!E63</f>
        <v>42736.689999999478</v>
      </c>
      <c r="J63" s="38">
        <f>+'31120'!F63</f>
        <v>169688.87000000011</v>
      </c>
      <c r="K63" s="38">
        <f>+'31120'!G63</f>
        <v>-11203.519999999553</v>
      </c>
      <c r="M63" s="146">
        <f>+'31130'!E63</f>
        <v>0</v>
      </c>
      <c r="N63" s="38">
        <f>+'31130'!F63</f>
        <v>0</v>
      </c>
      <c r="O63" s="38">
        <f>+'31130'!G63</f>
        <v>0</v>
      </c>
      <c r="Q63" s="146">
        <f>+'31200'!E63</f>
        <v>0</v>
      </c>
      <c r="R63" s="38">
        <f>+'31200'!F63</f>
        <v>0</v>
      </c>
      <c r="S63" s="38">
        <f>+'31200'!G63</f>
        <v>0</v>
      </c>
      <c r="U63" s="146">
        <f>+'32200'!E63</f>
        <v>0</v>
      </c>
      <c r="V63" s="38">
        <f>+'32200'!F63</f>
        <v>0</v>
      </c>
      <c r="W63" s="38">
        <f>+'32200'!G63</f>
        <v>0</v>
      </c>
      <c r="Y63" s="146">
        <f>+'32300'!E63</f>
        <v>0</v>
      </c>
      <c r="Z63" s="38">
        <f>+'32300'!F63</f>
        <v>0</v>
      </c>
      <c r="AA63" s="38">
        <f>+'32300'!G63</f>
        <v>0</v>
      </c>
      <c r="AC63" s="146">
        <f>+'32400'!E63</f>
        <v>0</v>
      </c>
      <c r="AD63" s="38">
        <f>+'32400'!F63</f>
        <v>0</v>
      </c>
      <c r="AE63" s="38">
        <f>+'32400'!G63</f>
        <v>0</v>
      </c>
    </row>
    <row r="64" spans="2:31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</row>
    <row r="65" spans="2:31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</row>
    <row r="67" spans="2:31" ht="14.45" customHeight="1" x14ac:dyDescent="0.25">
      <c r="B67" s="212" t="str">
        <f>+B1</f>
        <v>Sector Paramunicipal</v>
      </c>
      <c r="C67" s="213"/>
      <c r="D67" s="213"/>
      <c r="E67" s="213"/>
      <c r="F67" s="213"/>
      <c r="G67" s="214"/>
      <c r="I67" s="218" t="str">
        <f>+I1</f>
        <v>3.1.1.2.0 Entidades Paraestatales y Fideicomisos No Empresariales y No Financieros</v>
      </c>
      <c r="J67" s="219"/>
      <c r="K67" s="220"/>
      <c r="M67" s="218" t="str">
        <f>+M1</f>
        <v>3.1.1.3.0 Instituciones Públicas de Seguridad Social</v>
      </c>
      <c r="N67" s="219"/>
      <c r="O67" s="220"/>
      <c r="Q67" s="218" t="str">
        <f>+Q1</f>
        <v>3.1.2.0.0  Entidades Paramunicipales Empresariales No Financieras Con Participacion Estatal Mayoritaria</v>
      </c>
      <c r="R67" s="219"/>
      <c r="S67" s="220"/>
      <c r="U67" s="218" t="str">
        <f>+U1</f>
        <v>3.2.2.0.0 Entidades Paramunicipales Empresariales Financieras Monetarias Con Participacion Estatal Mayoritaria</v>
      </c>
      <c r="V67" s="219"/>
      <c r="W67" s="220"/>
      <c r="Y67" s="218" t="str">
        <f>+Y1</f>
        <v>3.2.3.0.0 Entidades Paraestatales Empresariales Financieras No Monetarias Con Participacion Estatal Mayoritaria</v>
      </c>
      <c r="Z67" s="219"/>
      <c r="AA67" s="220"/>
      <c r="AC67" s="218" t="str">
        <f>+AC1</f>
        <v>3.2.4.0.0 Fideicomisos Financieros Publicos Con Participacion Estatal Mayoritaria Participacion Estatal Mayoritaria</v>
      </c>
      <c r="AD67" s="219"/>
      <c r="AE67" s="220"/>
    </row>
    <row r="68" spans="2:31" x14ac:dyDescent="0.25">
      <c r="B68" s="215" t="s">
        <v>149</v>
      </c>
      <c r="C68" s="216"/>
      <c r="D68" s="216"/>
      <c r="E68" s="216"/>
      <c r="F68" s="216"/>
      <c r="G68" s="217"/>
      <c r="I68" s="221"/>
      <c r="J68" s="222"/>
      <c r="K68" s="223"/>
      <c r="M68" s="221"/>
      <c r="N68" s="222"/>
      <c r="O68" s="223"/>
      <c r="Q68" s="221"/>
      <c r="R68" s="222"/>
      <c r="S68" s="223"/>
      <c r="U68" s="221"/>
      <c r="V68" s="222"/>
      <c r="W68" s="223"/>
      <c r="Y68" s="221"/>
      <c r="Z68" s="222"/>
      <c r="AA68" s="223"/>
      <c r="AC68" s="221"/>
      <c r="AD68" s="222"/>
      <c r="AE68" s="223"/>
    </row>
    <row r="69" spans="2:31" x14ac:dyDescent="0.25">
      <c r="B69" s="195" t="s">
        <v>201</v>
      </c>
      <c r="C69" s="216"/>
      <c r="D69" s="216"/>
      <c r="E69" s="216"/>
      <c r="F69" s="216"/>
      <c r="G69" s="197"/>
      <c r="I69" s="224"/>
      <c r="J69" s="225"/>
      <c r="K69" s="226"/>
      <c r="M69" s="224"/>
      <c r="N69" s="225"/>
      <c r="O69" s="226"/>
      <c r="Q69" s="224"/>
      <c r="R69" s="225"/>
      <c r="S69" s="226"/>
      <c r="U69" s="224"/>
      <c r="V69" s="225"/>
      <c r="W69" s="226"/>
      <c r="Y69" s="224"/>
      <c r="Z69" s="225"/>
      <c r="AA69" s="226"/>
      <c r="AC69" s="224"/>
      <c r="AD69" s="225"/>
      <c r="AE69" s="226"/>
    </row>
    <row r="70" spans="2:31" x14ac:dyDescent="0.25">
      <c r="B70" s="125"/>
      <c r="C70" s="10"/>
      <c r="D70" s="11"/>
      <c r="E70" s="144">
        <v>2019</v>
      </c>
      <c r="F70" s="7">
        <v>2018</v>
      </c>
      <c r="G70" s="7">
        <v>2017</v>
      </c>
      <c r="I70" s="144">
        <v>2019</v>
      </c>
      <c r="J70" s="7">
        <v>2018</v>
      </c>
      <c r="K70" s="7">
        <v>2017</v>
      </c>
      <c r="M70" s="144">
        <v>2019</v>
      </c>
      <c r="N70" s="7">
        <v>2018</v>
      </c>
      <c r="O70" s="7">
        <v>2017</v>
      </c>
      <c r="Q70" s="144">
        <v>2019</v>
      </c>
      <c r="R70" s="7">
        <v>2018</v>
      </c>
      <c r="S70" s="7">
        <v>2017</v>
      </c>
      <c r="U70" s="144">
        <v>2019</v>
      </c>
      <c r="V70" s="7">
        <v>2018</v>
      </c>
      <c r="W70" s="7">
        <v>2017</v>
      </c>
      <c r="Y70" s="144">
        <v>2019</v>
      </c>
      <c r="Z70" s="7">
        <v>2018</v>
      </c>
      <c r="AA70" s="7">
        <v>2017</v>
      </c>
      <c r="AC70" s="144">
        <v>2019</v>
      </c>
      <c r="AD70" s="7">
        <v>2018</v>
      </c>
      <c r="AE70" s="7">
        <v>2017</v>
      </c>
    </row>
    <row r="71" spans="2:31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</row>
    <row r="72" spans="2:31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</row>
    <row r="73" spans="2:31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</row>
    <row r="74" spans="2:31" x14ac:dyDescent="0.25">
      <c r="B74" s="126">
        <v>1110</v>
      </c>
      <c r="C74" s="131"/>
      <c r="D74" s="128" t="s">
        <v>16</v>
      </c>
      <c r="E74" s="147">
        <f t="shared" ref="E74:E80" si="25">+I74+M74+Q74+U74+Y74+AC74</f>
        <v>1559781.5</v>
      </c>
      <c r="F74" s="57">
        <f t="shared" ref="F74:F80" si="26">+J74+N74+R74+V74+Z74+AD74</f>
        <v>1018307.52</v>
      </c>
      <c r="G74" s="139">
        <f t="shared" ref="G74:G80" si="27">+K74+O74+S74+W74+AA74+AE74</f>
        <v>542736.76</v>
      </c>
      <c r="I74" s="147">
        <f>+'31120'!E74</f>
        <v>1559781.5</v>
      </c>
      <c r="J74" s="57">
        <f>+'31120'!F74</f>
        <v>1018307.52</v>
      </c>
      <c r="K74" s="139">
        <f>+'31120'!G74</f>
        <v>542736.76</v>
      </c>
      <c r="M74" s="147">
        <f>+'31130'!E74</f>
        <v>0</v>
      </c>
      <c r="N74" s="57">
        <f>+'31130'!F74</f>
        <v>0</v>
      </c>
      <c r="O74" s="139">
        <f>+'31130'!G74</f>
        <v>0</v>
      </c>
      <c r="Q74" s="147">
        <f>+'31200'!E74</f>
        <v>0</v>
      </c>
      <c r="R74" s="57">
        <f>+'31200'!F74</f>
        <v>0</v>
      </c>
      <c r="S74" s="139">
        <f>+'31200'!G74</f>
        <v>0</v>
      </c>
      <c r="U74" s="147">
        <f>+'32200'!E74</f>
        <v>0</v>
      </c>
      <c r="V74" s="57">
        <f>+'32200'!F74</f>
        <v>0</v>
      </c>
      <c r="W74" s="139">
        <f>+'32200'!G74</f>
        <v>0</v>
      </c>
      <c r="Y74" s="147">
        <f>+'32300'!E74</f>
        <v>0</v>
      </c>
      <c r="Z74" s="57">
        <f>+'32300'!F74</f>
        <v>0</v>
      </c>
      <c r="AA74" s="139">
        <f>+'32300'!G74</f>
        <v>0</v>
      </c>
      <c r="AC74" s="147">
        <f>+'32400'!E74</f>
        <v>0</v>
      </c>
      <c r="AD74" s="57">
        <f>+'32400'!F74</f>
        <v>0</v>
      </c>
      <c r="AE74" s="139">
        <f>+'32400'!G74</f>
        <v>0</v>
      </c>
    </row>
    <row r="75" spans="2:31" x14ac:dyDescent="0.25">
      <c r="B75" s="126">
        <v>1120</v>
      </c>
      <c r="C75" s="131"/>
      <c r="D75" s="128" t="s">
        <v>20</v>
      </c>
      <c r="E75" s="147">
        <f t="shared" si="25"/>
        <v>237567.96</v>
      </c>
      <c r="F75" s="57">
        <f t="shared" si="26"/>
        <v>235747.76</v>
      </c>
      <c r="G75" s="139">
        <f t="shared" si="27"/>
        <v>234523.96</v>
      </c>
      <c r="I75" s="147">
        <f>+'31120'!E75</f>
        <v>237567.96</v>
      </c>
      <c r="J75" s="57">
        <f>+'31120'!F75</f>
        <v>235747.76</v>
      </c>
      <c r="K75" s="139">
        <f>+'31120'!G75</f>
        <v>234523.96</v>
      </c>
      <c r="M75" s="147">
        <f>+'31130'!E75</f>
        <v>0</v>
      </c>
      <c r="N75" s="57">
        <f>+'31130'!F75</f>
        <v>0</v>
      </c>
      <c r="O75" s="139">
        <f>+'31130'!G75</f>
        <v>0</v>
      </c>
      <c r="Q75" s="147">
        <f>+'31200'!E75</f>
        <v>0</v>
      </c>
      <c r="R75" s="57">
        <f>+'31200'!F75</f>
        <v>0</v>
      </c>
      <c r="S75" s="139">
        <f>+'31200'!G75</f>
        <v>0</v>
      </c>
      <c r="U75" s="147">
        <f>+'32200'!E75</f>
        <v>0</v>
      </c>
      <c r="V75" s="57">
        <f>+'32200'!F75</f>
        <v>0</v>
      </c>
      <c r="W75" s="139">
        <f>+'32200'!G75</f>
        <v>0</v>
      </c>
      <c r="Y75" s="147">
        <f>+'32300'!E75</f>
        <v>0</v>
      </c>
      <c r="Z75" s="57">
        <f>+'32300'!F75</f>
        <v>0</v>
      </c>
      <c r="AA75" s="139">
        <f>+'32300'!G75</f>
        <v>0</v>
      </c>
      <c r="AC75" s="147">
        <f>+'32400'!E75</f>
        <v>0</v>
      </c>
      <c r="AD75" s="57">
        <f>+'32400'!F75</f>
        <v>0</v>
      </c>
      <c r="AE75" s="139">
        <f>+'32400'!G75</f>
        <v>0</v>
      </c>
    </row>
    <row r="76" spans="2:31" x14ac:dyDescent="0.25">
      <c r="B76" s="126">
        <v>1130</v>
      </c>
      <c r="C76" s="131"/>
      <c r="D76" s="128" t="s">
        <v>24</v>
      </c>
      <c r="E76" s="147">
        <f t="shared" si="25"/>
        <v>0</v>
      </c>
      <c r="F76" s="57">
        <f t="shared" si="26"/>
        <v>0</v>
      </c>
      <c r="G76" s="139">
        <f t="shared" si="27"/>
        <v>0</v>
      </c>
      <c r="I76" s="147">
        <f>+'31120'!E76</f>
        <v>0</v>
      </c>
      <c r="J76" s="57">
        <f>+'31120'!F76</f>
        <v>0</v>
      </c>
      <c r="K76" s="139">
        <f>+'31120'!G76</f>
        <v>0</v>
      </c>
      <c r="M76" s="147">
        <f>+'31130'!E76</f>
        <v>0</v>
      </c>
      <c r="N76" s="57">
        <f>+'31130'!F76</f>
        <v>0</v>
      </c>
      <c r="O76" s="139">
        <f>+'31130'!G76</f>
        <v>0</v>
      </c>
      <c r="Q76" s="147">
        <f>+'31200'!E76</f>
        <v>0</v>
      </c>
      <c r="R76" s="57">
        <f>+'31200'!F76</f>
        <v>0</v>
      </c>
      <c r="S76" s="139">
        <f>+'31200'!G76</f>
        <v>0</v>
      </c>
      <c r="U76" s="147">
        <f>+'32200'!E76</f>
        <v>0</v>
      </c>
      <c r="V76" s="57">
        <f>+'32200'!F76</f>
        <v>0</v>
      </c>
      <c r="W76" s="139">
        <f>+'32200'!G76</f>
        <v>0</v>
      </c>
      <c r="Y76" s="147">
        <f>+'32300'!E76</f>
        <v>0</v>
      </c>
      <c r="Z76" s="57">
        <f>+'32300'!F76</f>
        <v>0</v>
      </c>
      <c r="AA76" s="139">
        <f>+'32300'!G76</f>
        <v>0</v>
      </c>
      <c r="AC76" s="147">
        <f>+'32400'!E76</f>
        <v>0</v>
      </c>
      <c r="AD76" s="57">
        <f>+'32400'!F76</f>
        <v>0</v>
      </c>
      <c r="AE76" s="139">
        <f>+'32400'!G76</f>
        <v>0</v>
      </c>
    </row>
    <row r="77" spans="2:31" x14ac:dyDescent="0.25">
      <c r="B77" s="126">
        <v>1140</v>
      </c>
      <c r="C77" s="131"/>
      <c r="D77" s="128" t="s">
        <v>27</v>
      </c>
      <c r="E77" s="147">
        <f t="shared" si="25"/>
        <v>0</v>
      </c>
      <c r="F77" s="57">
        <f t="shared" si="26"/>
        <v>0</v>
      </c>
      <c r="G77" s="139">
        <f t="shared" si="27"/>
        <v>0</v>
      </c>
      <c r="I77" s="147">
        <f>+'31120'!E77</f>
        <v>0</v>
      </c>
      <c r="J77" s="57">
        <f>+'31120'!F77</f>
        <v>0</v>
      </c>
      <c r="K77" s="139">
        <f>+'31120'!G77</f>
        <v>0</v>
      </c>
      <c r="M77" s="147">
        <f>+'31130'!E77</f>
        <v>0</v>
      </c>
      <c r="N77" s="57">
        <f>+'31130'!F77</f>
        <v>0</v>
      </c>
      <c r="O77" s="139">
        <f>+'31130'!G77</f>
        <v>0</v>
      </c>
      <c r="Q77" s="147">
        <f>+'31200'!E77</f>
        <v>0</v>
      </c>
      <c r="R77" s="57">
        <f>+'31200'!F77</f>
        <v>0</v>
      </c>
      <c r="S77" s="139">
        <f>+'31200'!G77</f>
        <v>0</v>
      </c>
      <c r="U77" s="147">
        <f>+'32200'!E77</f>
        <v>0</v>
      </c>
      <c r="V77" s="57">
        <f>+'32200'!F77</f>
        <v>0</v>
      </c>
      <c r="W77" s="139">
        <f>+'32200'!G77</f>
        <v>0</v>
      </c>
      <c r="Y77" s="147">
        <f>+'32300'!E77</f>
        <v>0</v>
      </c>
      <c r="Z77" s="57">
        <f>+'32300'!F77</f>
        <v>0</v>
      </c>
      <c r="AA77" s="139">
        <f>+'32300'!G77</f>
        <v>0</v>
      </c>
      <c r="AC77" s="147">
        <f>+'32400'!E77</f>
        <v>0</v>
      </c>
      <c r="AD77" s="57">
        <f>+'32400'!F77</f>
        <v>0</v>
      </c>
      <c r="AE77" s="139">
        <f>+'32400'!G77</f>
        <v>0</v>
      </c>
    </row>
    <row r="78" spans="2:31" x14ac:dyDescent="0.25">
      <c r="B78" s="126">
        <v>1150</v>
      </c>
      <c r="C78" s="131"/>
      <c r="D78" s="128" t="s">
        <v>31</v>
      </c>
      <c r="E78" s="147">
        <f t="shared" si="25"/>
        <v>0</v>
      </c>
      <c r="F78" s="57">
        <f t="shared" si="26"/>
        <v>0</v>
      </c>
      <c r="G78" s="139">
        <f t="shared" si="27"/>
        <v>0</v>
      </c>
      <c r="I78" s="147">
        <f>+'31120'!E78</f>
        <v>0</v>
      </c>
      <c r="J78" s="57">
        <f>+'31120'!F78</f>
        <v>0</v>
      </c>
      <c r="K78" s="139">
        <f>+'31120'!G78</f>
        <v>0</v>
      </c>
      <c r="M78" s="147">
        <f>+'31130'!E78</f>
        <v>0</v>
      </c>
      <c r="N78" s="57">
        <f>+'31130'!F78</f>
        <v>0</v>
      </c>
      <c r="O78" s="139">
        <f>+'31130'!G78</f>
        <v>0</v>
      </c>
      <c r="Q78" s="147">
        <f>+'31200'!E78</f>
        <v>0</v>
      </c>
      <c r="R78" s="57">
        <f>+'31200'!F78</f>
        <v>0</v>
      </c>
      <c r="S78" s="139">
        <f>+'31200'!G78</f>
        <v>0</v>
      </c>
      <c r="U78" s="147">
        <f>+'32200'!E78</f>
        <v>0</v>
      </c>
      <c r="V78" s="57">
        <f>+'32200'!F78</f>
        <v>0</v>
      </c>
      <c r="W78" s="139">
        <f>+'32200'!G78</f>
        <v>0</v>
      </c>
      <c r="Y78" s="147">
        <f>+'32300'!E78</f>
        <v>0</v>
      </c>
      <c r="Z78" s="57">
        <f>+'32300'!F78</f>
        <v>0</v>
      </c>
      <c r="AA78" s="139">
        <f>+'32300'!G78</f>
        <v>0</v>
      </c>
      <c r="AC78" s="147">
        <f>+'32400'!E78</f>
        <v>0</v>
      </c>
      <c r="AD78" s="57">
        <f>+'32400'!F78</f>
        <v>0</v>
      </c>
      <c r="AE78" s="139">
        <f>+'32400'!G78</f>
        <v>0</v>
      </c>
    </row>
    <row r="79" spans="2:31" x14ac:dyDescent="0.25">
      <c r="B79" s="126">
        <v>1160</v>
      </c>
      <c r="C79" s="131"/>
      <c r="D79" s="128" t="s">
        <v>35</v>
      </c>
      <c r="E79" s="147">
        <f t="shared" si="25"/>
        <v>0</v>
      </c>
      <c r="F79" s="57">
        <f t="shared" si="26"/>
        <v>0</v>
      </c>
      <c r="G79" s="139">
        <f t="shared" si="27"/>
        <v>0</v>
      </c>
      <c r="I79" s="147">
        <f>+'31120'!E79</f>
        <v>0</v>
      </c>
      <c r="J79" s="57">
        <f>+'31120'!F79</f>
        <v>0</v>
      </c>
      <c r="K79" s="139">
        <f>+'31120'!G79</f>
        <v>0</v>
      </c>
      <c r="M79" s="147">
        <f>+'31130'!E79</f>
        <v>0</v>
      </c>
      <c r="N79" s="57">
        <f>+'31130'!F79</f>
        <v>0</v>
      </c>
      <c r="O79" s="139">
        <f>+'31130'!G79</f>
        <v>0</v>
      </c>
      <c r="Q79" s="147">
        <f>+'31200'!E79</f>
        <v>0</v>
      </c>
      <c r="R79" s="57">
        <f>+'31200'!F79</f>
        <v>0</v>
      </c>
      <c r="S79" s="139">
        <f>+'31200'!G79</f>
        <v>0</v>
      </c>
      <c r="U79" s="147">
        <f>+'32200'!E79</f>
        <v>0</v>
      </c>
      <c r="V79" s="57">
        <f>+'32200'!F79</f>
        <v>0</v>
      </c>
      <c r="W79" s="139">
        <f>+'32200'!G79</f>
        <v>0</v>
      </c>
      <c r="Y79" s="147">
        <f>+'32300'!E79</f>
        <v>0</v>
      </c>
      <c r="Z79" s="57">
        <f>+'32300'!F79</f>
        <v>0</v>
      </c>
      <c r="AA79" s="139">
        <f>+'32300'!G79</f>
        <v>0</v>
      </c>
      <c r="AC79" s="147">
        <f>+'32400'!E79</f>
        <v>0</v>
      </c>
      <c r="AD79" s="57">
        <f>+'32400'!F79</f>
        <v>0</v>
      </c>
      <c r="AE79" s="139">
        <f>+'32400'!G79</f>
        <v>0</v>
      </c>
    </row>
    <row r="80" spans="2:31" x14ac:dyDescent="0.25">
      <c r="B80" s="126">
        <v>1190</v>
      </c>
      <c r="C80" s="131"/>
      <c r="D80" s="128" t="s">
        <v>39</v>
      </c>
      <c r="E80" s="147">
        <f t="shared" si="25"/>
        <v>0</v>
      </c>
      <c r="F80" s="57">
        <f t="shared" si="26"/>
        <v>0</v>
      </c>
      <c r="G80" s="139">
        <f t="shared" si="27"/>
        <v>0</v>
      </c>
      <c r="I80" s="147">
        <f>+'31120'!E80</f>
        <v>0</v>
      </c>
      <c r="J80" s="57">
        <f>+'31120'!F80</f>
        <v>0</v>
      </c>
      <c r="K80" s="139">
        <f>+'31120'!G80</f>
        <v>0</v>
      </c>
      <c r="M80" s="147">
        <f>+'31130'!E80</f>
        <v>0</v>
      </c>
      <c r="N80" s="57">
        <f>+'31130'!F80</f>
        <v>0</v>
      </c>
      <c r="O80" s="139">
        <f>+'31130'!G80</f>
        <v>0</v>
      </c>
      <c r="Q80" s="147">
        <f>+'31200'!E80</f>
        <v>0</v>
      </c>
      <c r="R80" s="57">
        <f>+'31200'!F80</f>
        <v>0</v>
      </c>
      <c r="S80" s="139">
        <f>+'31200'!G80</f>
        <v>0</v>
      </c>
      <c r="U80" s="147">
        <f>+'32200'!E80</f>
        <v>0</v>
      </c>
      <c r="V80" s="57">
        <f>+'32200'!F80</f>
        <v>0</v>
      </c>
      <c r="W80" s="139">
        <f>+'32200'!G80</f>
        <v>0</v>
      </c>
      <c r="Y80" s="147">
        <f>+'32300'!E80</f>
        <v>0</v>
      </c>
      <c r="Z80" s="57">
        <f>+'32300'!F80</f>
        <v>0</v>
      </c>
      <c r="AA80" s="139">
        <f>+'32300'!G80</f>
        <v>0</v>
      </c>
      <c r="AC80" s="147">
        <f>+'32400'!E80</f>
        <v>0</v>
      </c>
      <c r="AD80" s="57">
        <f>+'32400'!F80</f>
        <v>0</v>
      </c>
      <c r="AE80" s="139">
        <f>+'32400'!G80</f>
        <v>0</v>
      </c>
    </row>
    <row r="81" spans="2:31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</row>
    <row r="82" spans="2:31" x14ac:dyDescent="0.25">
      <c r="B82" s="126">
        <v>1100</v>
      </c>
      <c r="C82" s="131"/>
      <c r="D82" s="129" t="s">
        <v>46</v>
      </c>
      <c r="E82" s="149">
        <f>SUM(E74:E80)</f>
        <v>1797349.46</v>
      </c>
      <c r="F82" s="67">
        <f>SUM(F74:F80)</f>
        <v>1254055.28</v>
      </c>
      <c r="G82" s="140">
        <f>SUM(G74:G80)</f>
        <v>777260.72</v>
      </c>
      <c r="I82" s="149">
        <f>+'31120'!E82</f>
        <v>1797349.46</v>
      </c>
      <c r="J82" s="67">
        <f>+'31120'!F82</f>
        <v>1254055.28</v>
      </c>
      <c r="K82" s="140">
        <f>+'31120'!G82</f>
        <v>777260.72</v>
      </c>
      <c r="M82" s="149">
        <f>+'31130'!E82</f>
        <v>0</v>
      </c>
      <c r="N82" s="67">
        <f>+'31130'!F82</f>
        <v>0</v>
      </c>
      <c r="O82" s="140">
        <f>+'31130'!G82</f>
        <v>0</v>
      </c>
      <c r="Q82" s="149">
        <f>+'31200'!E82</f>
        <v>0</v>
      </c>
      <c r="R82" s="67">
        <f>+'31200'!F82</f>
        <v>0</v>
      </c>
      <c r="S82" s="140">
        <f>+'31200'!G82</f>
        <v>0</v>
      </c>
      <c r="U82" s="149">
        <f>+'32200'!E82</f>
        <v>0</v>
      </c>
      <c r="V82" s="67">
        <f>+'32200'!F82</f>
        <v>0</v>
      </c>
      <c r="W82" s="140">
        <f>+'32200'!G82</f>
        <v>0</v>
      </c>
      <c r="Y82" s="149">
        <f>+'32300'!E82</f>
        <v>0</v>
      </c>
      <c r="Z82" s="67">
        <f>+'32300'!F82</f>
        <v>0</v>
      </c>
      <c r="AA82" s="140">
        <f>+'32300'!G82</f>
        <v>0</v>
      </c>
      <c r="AC82" s="149">
        <f>+'32400'!E82</f>
        <v>0</v>
      </c>
      <c r="AD82" s="67">
        <f>+'32400'!F82</f>
        <v>0</v>
      </c>
      <c r="AE82" s="140">
        <f>+'32400'!G82</f>
        <v>0</v>
      </c>
    </row>
    <row r="83" spans="2:31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</row>
    <row r="84" spans="2:31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</row>
    <row r="85" spans="2:31" x14ac:dyDescent="0.25">
      <c r="B85" s="126">
        <v>1210</v>
      </c>
      <c r="C85" s="131"/>
      <c r="D85" s="128" t="s">
        <v>53</v>
      </c>
      <c r="E85" s="147">
        <f t="shared" ref="E85:E93" si="28">+I85+M85+Q85+U85+Y85+AC85</f>
        <v>0</v>
      </c>
      <c r="F85" s="57">
        <f t="shared" ref="F85:F93" si="29">+J85+N85+R85+V85+Z85+AD85</f>
        <v>0</v>
      </c>
      <c r="G85" s="139">
        <f t="shared" ref="G85:G93" si="30">+K85+O85+S85+W85+AA85+AE85</f>
        <v>0</v>
      </c>
      <c r="I85" s="147">
        <f>+'31120'!E85</f>
        <v>0</v>
      </c>
      <c r="J85" s="57">
        <f>+'31120'!F85</f>
        <v>0</v>
      </c>
      <c r="K85" s="139">
        <f>+'31120'!G85</f>
        <v>0</v>
      </c>
      <c r="M85" s="147">
        <f>+'31130'!E85</f>
        <v>0</v>
      </c>
      <c r="N85" s="57">
        <f>+'31130'!F85</f>
        <v>0</v>
      </c>
      <c r="O85" s="139">
        <f>+'31130'!G85</f>
        <v>0</v>
      </c>
      <c r="Q85" s="147">
        <f>+'31200'!E85</f>
        <v>0</v>
      </c>
      <c r="R85" s="57">
        <f>+'31200'!F85</f>
        <v>0</v>
      </c>
      <c r="S85" s="139">
        <f>+'31200'!G85</f>
        <v>0</v>
      </c>
      <c r="U85" s="147">
        <f>+'32200'!E85</f>
        <v>0</v>
      </c>
      <c r="V85" s="57">
        <f>+'32200'!F85</f>
        <v>0</v>
      </c>
      <c r="W85" s="139">
        <f>+'32200'!G85</f>
        <v>0</v>
      </c>
      <c r="Y85" s="147">
        <f>+'32300'!E85</f>
        <v>0</v>
      </c>
      <c r="Z85" s="57">
        <f>+'32300'!F85</f>
        <v>0</v>
      </c>
      <c r="AA85" s="139">
        <f>+'32300'!G85</f>
        <v>0</v>
      </c>
      <c r="AC85" s="147">
        <f>+'32400'!E85</f>
        <v>0</v>
      </c>
      <c r="AD85" s="57">
        <f>+'32400'!F85</f>
        <v>0</v>
      </c>
      <c r="AE85" s="139">
        <f>+'32400'!G85</f>
        <v>0</v>
      </c>
    </row>
    <row r="86" spans="2:31" x14ac:dyDescent="0.25">
      <c r="B86" s="126">
        <v>1220</v>
      </c>
      <c r="C86" s="131"/>
      <c r="D86" s="128" t="s">
        <v>56</v>
      </c>
      <c r="E86" s="147">
        <f t="shared" si="28"/>
        <v>0</v>
      </c>
      <c r="F86" s="57">
        <f t="shared" si="29"/>
        <v>0</v>
      </c>
      <c r="G86" s="139">
        <f t="shared" si="30"/>
        <v>0</v>
      </c>
      <c r="I86" s="147">
        <f>+'31120'!E86</f>
        <v>0</v>
      </c>
      <c r="J86" s="57">
        <f>+'31120'!F86</f>
        <v>0</v>
      </c>
      <c r="K86" s="139">
        <f>+'31120'!G86</f>
        <v>0</v>
      </c>
      <c r="M86" s="147">
        <f>+'31130'!E86</f>
        <v>0</v>
      </c>
      <c r="N86" s="57">
        <f>+'31130'!F86</f>
        <v>0</v>
      </c>
      <c r="O86" s="139">
        <f>+'31130'!G86</f>
        <v>0</v>
      </c>
      <c r="Q86" s="147">
        <f>+'31200'!E86</f>
        <v>0</v>
      </c>
      <c r="R86" s="57">
        <f>+'31200'!F86</f>
        <v>0</v>
      </c>
      <c r="S86" s="139">
        <f>+'31200'!G86</f>
        <v>0</v>
      </c>
      <c r="U86" s="147">
        <f>+'32200'!E86</f>
        <v>0</v>
      </c>
      <c r="V86" s="57">
        <f>+'32200'!F86</f>
        <v>0</v>
      </c>
      <c r="W86" s="139">
        <f>+'32200'!G86</f>
        <v>0</v>
      </c>
      <c r="Y86" s="147">
        <f>+'32300'!E86</f>
        <v>0</v>
      </c>
      <c r="Z86" s="57">
        <f>+'32300'!F86</f>
        <v>0</v>
      </c>
      <c r="AA86" s="139">
        <f>+'32300'!G86</f>
        <v>0</v>
      </c>
      <c r="AC86" s="147">
        <f>+'32400'!E86</f>
        <v>0</v>
      </c>
      <c r="AD86" s="57">
        <f>+'32400'!F86</f>
        <v>0</v>
      </c>
      <c r="AE86" s="139">
        <f>+'32400'!G86</f>
        <v>0</v>
      </c>
    </row>
    <row r="87" spans="2:31" x14ac:dyDescent="0.25">
      <c r="B87" s="126">
        <v>1230</v>
      </c>
      <c r="C87" s="131"/>
      <c r="D87" s="128" t="s">
        <v>61</v>
      </c>
      <c r="E87" s="147">
        <f t="shared" si="28"/>
        <v>0</v>
      </c>
      <c r="F87" s="57">
        <f t="shared" si="29"/>
        <v>0</v>
      </c>
      <c r="G87" s="139">
        <f t="shared" si="30"/>
        <v>0</v>
      </c>
      <c r="I87" s="147">
        <f>+'31120'!E87</f>
        <v>0</v>
      </c>
      <c r="J87" s="57">
        <f>+'31120'!F87</f>
        <v>0</v>
      </c>
      <c r="K87" s="139">
        <f>+'31120'!G87</f>
        <v>0</v>
      </c>
      <c r="M87" s="147">
        <f>+'31130'!E87</f>
        <v>0</v>
      </c>
      <c r="N87" s="57">
        <f>+'31130'!F87</f>
        <v>0</v>
      </c>
      <c r="O87" s="139">
        <f>+'31130'!G87</f>
        <v>0</v>
      </c>
      <c r="Q87" s="147">
        <f>+'31200'!E87</f>
        <v>0</v>
      </c>
      <c r="R87" s="57">
        <f>+'31200'!F87</f>
        <v>0</v>
      </c>
      <c r="S87" s="139">
        <f>+'31200'!G87</f>
        <v>0</v>
      </c>
      <c r="U87" s="147">
        <f>+'32200'!E87</f>
        <v>0</v>
      </c>
      <c r="V87" s="57">
        <f>+'32200'!F87</f>
        <v>0</v>
      </c>
      <c r="W87" s="139">
        <f>+'32200'!G87</f>
        <v>0</v>
      </c>
      <c r="Y87" s="147">
        <f>+'32300'!E87</f>
        <v>0</v>
      </c>
      <c r="Z87" s="57">
        <f>+'32300'!F87</f>
        <v>0</v>
      </c>
      <c r="AA87" s="139">
        <f>+'32300'!G87</f>
        <v>0</v>
      </c>
      <c r="AC87" s="147">
        <f>+'32400'!E87</f>
        <v>0</v>
      </c>
      <c r="AD87" s="57">
        <f>+'32400'!F87</f>
        <v>0</v>
      </c>
      <c r="AE87" s="139">
        <f>+'32400'!G87</f>
        <v>0</v>
      </c>
    </row>
    <row r="88" spans="2:31" x14ac:dyDescent="0.25">
      <c r="B88" s="126">
        <v>1240</v>
      </c>
      <c r="C88" s="131"/>
      <c r="D88" s="128" t="s">
        <v>65</v>
      </c>
      <c r="E88" s="147">
        <f t="shared" si="28"/>
        <v>969946.3</v>
      </c>
      <c r="F88" s="57">
        <f t="shared" si="29"/>
        <v>938279.3</v>
      </c>
      <c r="G88" s="139">
        <f t="shared" si="30"/>
        <v>897285.3</v>
      </c>
      <c r="I88" s="147">
        <f>+'31120'!E88</f>
        <v>969946.3</v>
      </c>
      <c r="J88" s="57">
        <f>+'31120'!F88</f>
        <v>938279.3</v>
      </c>
      <c r="K88" s="139">
        <f>+'31120'!G88</f>
        <v>897285.3</v>
      </c>
      <c r="M88" s="147">
        <f>+'31130'!E88</f>
        <v>0</v>
      </c>
      <c r="N88" s="57">
        <f>+'31130'!F88</f>
        <v>0</v>
      </c>
      <c r="O88" s="139">
        <f>+'31130'!G88</f>
        <v>0</v>
      </c>
      <c r="Q88" s="147">
        <f>+'31200'!E88</f>
        <v>0</v>
      </c>
      <c r="R88" s="57">
        <f>+'31200'!F88</f>
        <v>0</v>
      </c>
      <c r="S88" s="139">
        <f>+'31200'!G88</f>
        <v>0</v>
      </c>
      <c r="U88" s="147">
        <f>+'32200'!E88</f>
        <v>0</v>
      </c>
      <c r="V88" s="57">
        <f>+'32200'!F88</f>
        <v>0</v>
      </c>
      <c r="W88" s="139">
        <f>+'32200'!G88</f>
        <v>0</v>
      </c>
      <c r="Y88" s="147">
        <f>+'32300'!E88</f>
        <v>0</v>
      </c>
      <c r="Z88" s="57">
        <f>+'32300'!F88</f>
        <v>0</v>
      </c>
      <c r="AA88" s="139">
        <f>+'32300'!G88</f>
        <v>0</v>
      </c>
      <c r="AC88" s="147">
        <f>+'32400'!E88</f>
        <v>0</v>
      </c>
      <c r="AD88" s="57">
        <f>+'32400'!F88</f>
        <v>0</v>
      </c>
      <c r="AE88" s="139">
        <f>+'32400'!G88</f>
        <v>0</v>
      </c>
    </row>
    <row r="89" spans="2:31" x14ac:dyDescent="0.25">
      <c r="B89" s="126">
        <v>1250</v>
      </c>
      <c r="C89" s="131"/>
      <c r="D89" s="128" t="s">
        <v>69</v>
      </c>
      <c r="E89" s="147">
        <f t="shared" si="28"/>
        <v>24408.1</v>
      </c>
      <c r="F89" s="57">
        <f t="shared" si="29"/>
        <v>13113.14</v>
      </c>
      <c r="G89" s="139">
        <f t="shared" si="30"/>
        <v>28584.84</v>
      </c>
      <c r="I89" s="147">
        <f>+'31120'!E89</f>
        <v>24408.1</v>
      </c>
      <c r="J89" s="57">
        <f>+'31120'!F89</f>
        <v>13113.14</v>
      </c>
      <c r="K89" s="139">
        <f>+'31120'!G89</f>
        <v>28584.84</v>
      </c>
      <c r="M89" s="147">
        <f>+'31130'!E89</f>
        <v>0</v>
      </c>
      <c r="N89" s="57">
        <f>+'31130'!F89</f>
        <v>0</v>
      </c>
      <c r="O89" s="139">
        <f>+'31130'!G89</f>
        <v>0</v>
      </c>
      <c r="Q89" s="147">
        <f>+'31200'!E89</f>
        <v>0</v>
      </c>
      <c r="R89" s="57">
        <f>+'31200'!F89</f>
        <v>0</v>
      </c>
      <c r="S89" s="139">
        <f>+'31200'!G89</f>
        <v>0</v>
      </c>
      <c r="U89" s="147">
        <f>+'32200'!E89</f>
        <v>0</v>
      </c>
      <c r="V89" s="57">
        <f>+'32200'!F89</f>
        <v>0</v>
      </c>
      <c r="W89" s="139">
        <f>+'32200'!G89</f>
        <v>0</v>
      </c>
      <c r="Y89" s="147">
        <f>+'32300'!E89</f>
        <v>0</v>
      </c>
      <c r="Z89" s="57">
        <f>+'32300'!F89</f>
        <v>0</v>
      </c>
      <c r="AA89" s="139">
        <f>+'32300'!G89</f>
        <v>0</v>
      </c>
      <c r="AC89" s="147">
        <f>+'32400'!E89</f>
        <v>0</v>
      </c>
      <c r="AD89" s="57">
        <f>+'32400'!F89</f>
        <v>0</v>
      </c>
      <c r="AE89" s="139">
        <f>+'32400'!G89</f>
        <v>0</v>
      </c>
    </row>
    <row r="90" spans="2:31" x14ac:dyDescent="0.25">
      <c r="B90" s="126">
        <v>1260</v>
      </c>
      <c r="C90" s="131"/>
      <c r="D90" s="128" t="s">
        <v>73</v>
      </c>
      <c r="E90" s="147">
        <f t="shared" si="28"/>
        <v>-840964.08</v>
      </c>
      <c r="F90" s="57">
        <f t="shared" si="29"/>
        <v>-774887.38</v>
      </c>
      <c r="G90" s="139">
        <f t="shared" si="30"/>
        <v>-712090.48</v>
      </c>
      <c r="I90" s="147">
        <f>+'31120'!E90</f>
        <v>-840964.08</v>
      </c>
      <c r="J90" s="57">
        <f>+'31120'!F90</f>
        <v>-774887.38</v>
      </c>
      <c r="K90" s="139">
        <f>+'31120'!G90</f>
        <v>-712090.48</v>
      </c>
      <c r="M90" s="147">
        <f>+'31130'!E90</f>
        <v>0</v>
      </c>
      <c r="N90" s="57">
        <f>+'31130'!F90</f>
        <v>0</v>
      </c>
      <c r="O90" s="139">
        <f>+'31130'!G90</f>
        <v>0</v>
      </c>
      <c r="Q90" s="147">
        <f>+'31200'!E90</f>
        <v>0</v>
      </c>
      <c r="R90" s="57">
        <f>+'31200'!F90</f>
        <v>0</v>
      </c>
      <c r="S90" s="139">
        <f>+'31200'!G90</f>
        <v>0</v>
      </c>
      <c r="U90" s="147">
        <f>+'32200'!E90</f>
        <v>0</v>
      </c>
      <c r="V90" s="57">
        <f>+'32200'!F90</f>
        <v>0</v>
      </c>
      <c r="W90" s="139">
        <f>+'32200'!G90</f>
        <v>0</v>
      </c>
      <c r="Y90" s="147">
        <f>+'32300'!E90</f>
        <v>0</v>
      </c>
      <c r="Z90" s="57">
        <f>+'32300'!F90</f>
        <v>0</v>
      </c>
      <c r="AA90" s="139">
        <f>+'32300'!G90</f>
        <v>0</v>
      </c>
      <c r="AC90" s="147">
        <f>+'32400'!E90</f>
        <v>0</v>
      </c>
      <c r="AD90" s="57">
        <f>+'32400'!F90</f>
        <v>0</v>
      </c>
      <c r="AE90" s="139">
        <f>+'32400'!G90</f>
        <v>0</v>
      </c>
    </row>
    <row r="91" spans="2:31" x14ac:dyDescent="0.25">
      <c r="B91" s="126">
        <v>1270</v>
      </c>
      <c r="C91" s="131"/>
      <c r="D91" s="128" t="s">
        <v>77</v>
      </c>
      <c r="E91" s="147">
        <f t="shared" si="28"/>
        <v>0</v>
      </c>
      <c r="F91" s="57">
        <f t="shared" si="29"/>
        <v>0</v>
      </c>
      <c r="G91" s="139">
        <f t="shared" si="30"/>
        <v>0</v>
      </c>
      <c r="I91" s="147">
        <f>+'31120'!E91</f>
        <v>0</v>
      </c>
      <c r="J91" s="57">
        <f>+'31120'!F91</f>
        <v>0</v>
      </c>
      <c r="K91" s="139">
        <f>+'31120'!G91</f>
        <v>0</v>
      </c>
      <c r="M91" s="147">
        <f>+'31130'!E91</f>
        <v>0</v>
      </c>
      <c r="N91" s="57">
        <f>+'31130'!F91</f>
        <v>0</v>
      </c>
      <c r="O91" s="139">
        <f>+'31130'!G91</f>
        <v>0</v>
      </c>
      <c r="Q91" s="147">
        <f>+'31200'!E91</f>
        <v>0</v>
      </c>
      <c r="R91" s="57">
        <f>+'31200'!F91</f>
        <v>0</v>
      </c>
      <c r="S91" s="139">
        <f>+'31200'!G91</f>
        <v>0</v>
      </c>
      <c r="U91" s="147">
        <f>+'32200'!E91</f>
        <v>0</v>
      </c>
      <c r="V91" s="57">
        <f>+'32200'!F91</f>
        <v>0</v>
      </c>
      <c r="W91" s="139">
        <f>+'32200'!G91</f>
        <v>0</v>
      </c>
      <c r="Y91" s="147">
        <f>+'32300'!E91</f>
        <v>0</v>
      </c>
      <c r="Z91" s="57">
        <f>+'32300'!F91</f>
        <v>0</v>
      </c>
      <c r="AA91" s="139">
        <f>+'32300'!G91</f>
        <v>0</v>
      </c>
      <c r="AC91" s="147">
        <f>+'32400'!E91</f>
        <v>0</v>
      </c>
      <c r="AD91" s="57">
        <f>+'32400'!F91</f>
        <v>0</v>
      </c>
      <c r="AE91" s="139">
        <f>+'32400'!G91</f>
        <v>0</v>
      </c>
    </row>
    <row r="92" spans="2:31" x14ac:dyDescent="0.25">
      <c r="B92" s="126">
        <v>1280</v>
      </c>
      <c r="C92" s="131"/>
      <c r="D92" s="128" t="s">
        <v>80</v>
      </c>
      <c r="E92" s="147">
        <f t="shared" si="28"/>
        <v>0</v>
      </c>
      <c r="F92" s="57">
        <f t="shared" si="29"/>
        <v>0</v>
      </c>
      <c r="G92" s="139">
        <f t="shared" si="30"/>
        <v>0</v>
      </c>
      <c r="I92" s="147">
        <f>+'31120'!E92</f>
        <v>0</v>
      </c>
      <c r="J92" s="57">
        <f>+'31120'!F92</f>
        <v>0</v>
      </c>
      <c r="K92" s="139">
        <f>+'31120'!G92</f>
        <v>0</v>
      </c>
      <c r="M92" s="147">
        <f>+'31130'!E92</f>
        <v>0</v>
      </c>
      <c r="N92" s="57">
        <f>+'31130'!F92</f>
        <v>0</v>
      </c>
      <c r="O92" s="139">
        <f>+'31130'!G92</f>
        <v>0</v>
      </c>
      <c r="Q92" s="147">
        <f>+'31200'!E92</f>
        <v>0</v>
      </c>
      <c r="R92" s="57">
        <f>+'31200'!F92</f>
        <v>0</v>
      </c>
      <c r="S92" s="139">
        <f>+'31200'!G92</f>
        <v>0</v>
      </c>
      <c r="U92" s="147">
        <f>+'32200'!E92</f>
        <v>0</v>
      </c>
      <c r="V92" s="57">
        <f>+'32200'!F92</f>
        <v>0</v>
      </c>
      <c r="W92" s="139">
        <f>+'32200'!G92</f>
        <v>0</v>
      </c>
      <c r="Y92" s="147">
        <f>+'32300'!E92</f>
        <v>0</v>
      </c>
      <c r="Z92" s="57">
        <f>+'32300'!F92</f>
        <v>0</v>
      </c>
      <c r="AA92" s="139">
        <f>+'32300'!G92</f>
        <v>0</v>
      </c>
      <c r="AC92" s="147">
        <f>+'32400'!E92</f>
        <v>0</v>
      </c>
      <c r="AD92" s="57">
        <f>+'32400'!F92</f>
        <v>0</v>
      </c>
      <c r="AE92" s="139">
        <f>+'32400'!G92</f>
        <v>0</v>
      </c>
    </row>
    <row r="93" spans="2:31" x14ac:dyDescent="0.25">
      <c r="B93" s="126">
        <v>1290</v>
      </c>
      <c r="C93" s="131"/>
      <c r="D93" s="128" t="s">
        <v>84</v>
      </c>
      <c r="E93" s="147">
        <f t="shared" si="28"/>
        <v>0</v>
      </c>
      <c r="F93" s="57">
        <f t="shared" si="29"/>
        <v>0</v>
      </c>
      <c r="G93" s="139">
        <f t="shared" si="30"/>
        <v>0</v>
      </c>
      <c r="I93" s="147">
        <f>+'31120'!E93</f>
        <v>0</v>
      </c>
      <c r="J93" s="57">
        <f>+'31120'!F93</f>
        <v>0</v>
      </c>
      <c r="K93" s="139">
        <f>+'31120'!G93</f>
        <v>0</v>
      </c>
      <c r="M93" s="147">
        <f>+'31130'!E93</f>
        <v>0</v>
      </c>
      <c r="N93" s="57">
        <f>+'31130'!F93</f>
        <v>0</v>
      </c>
      <c r="O93" s="139">
        <f>+'31130'!G93</f>
        <v>0</v>
      </c>
      <c r="Q93" s="147">
        <f>+'31200'!E93</f>
        <v>0</v>
      </c>
      <c r="R93" s="57">
        <f>+'31200'!F93</f>
        <v>0</v>
      </c>
      <c r="S93" s="139">
        <f>+'31200'!G93</f>
        <v>0</v>
      </c>
      <c r="U93" s="147">
        <f>+'32200'!E93</f>
        <v>0</v>
      </c>
      <c r="V93" s="57">
        <f>+'32200'!F93</f>
        <v>0</v>
      </c>
      <c r="W93" s="139">
        <f>+'32200'!G93</f>
        <v>0</v>
      </c>
      <c r="Y93" s="147">
        <f>+'32300'!E93</f>
        <v>0</v>
      </c>
      <c r="Z93" s="57">
        <f>+'32300'!F93</f>
        <v>0</v>
      </c>
      <c r="AA93" s="139">
        <f>+'32300'!G93</f>
        <v>0</v>
      </c>
      <c r="AC93" s="147">
        <f>+'32400'!E93</f>
        <v>0</v>
      </c>
      <c r="AD93" s="57">
        <f>+'32400'!F93</f>
        <v>0</v>
      </c>
      <c r="AE93" s="139">
        <f>+'32400'!G93</f>
        <v>0</v>
      </c>
    </row>
    <row r="94" spans="2:31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</row>
    <row r="95" spans="2:31" x14ac:dyDescent="0.25">
      <c r="B95" s="126">
        <v>1200</v>
      </c>
      <c r="C95" s="131"/>
      <c r="D95" s="129" t="s">
        <v>92</v>
      </c>
      <c r="E95" s="149">
        <f>SUM(E85:E93)</f>
        <v>153390.32000000007</v>
      </c>
      <c r="F95" s="67">
        <f>SUM(F85:F93)</f>
        <v>176505.06000000006</v>
      </c>
      <c r="G95" s="140">
        <f>SUM(G85:G93)</f>
        <v>213779.66000000003</v>
      </c>
      <c r="I95" s="149">
        <f>+'31120'!E95</f>
        <v>153390.32000000007</v>
      </c>
      <c r="J95" s="67">
        <f>+'31120'!F95</f>
        <v>176505.06000000006</v>
      </c>
      <c r="K95" s="140">
        <f>+'31120'!G95</f>
        <v>213779.66000000003</v>
      </c>
      <c r="M95" s="149">
        <f>+'31130'!E95</f>
        <v>0</v>
      </c>
      <c r="N95" s="67">
        <f>+'31130'!F95</f>
        <v>0</v>
      </c>
      <c r="O95" s="140">
        <f>+'31130'!G95</f>
        <v>0</v>
      </c>
      <c r="Q95" s="149">
        <f>+'31200'!E95</f>
        <v>0</v>
      </c>
      <c r="R95" s="67">
        <f>+'31200'!F95</f>
        <v>0</v>
      </c>
      <c r="S95" s="140">
        <f>+'31200'!G95</f>
        <v>0</v>
      </c>
      <c r="U95" s="149">
        <f>+'32200'!E95</f>
        <v>0</v>
      </c>
      <c r="V95" s="67">
        <f>+'32200'!F95</f>
        <v>0</v>
      </c>
      <c r="W95" s="140">
        <f>+'32200'!G95</f>
        <v>0</v>
      </c>
      <c r="Y95" s="149">
        <f>+'32300'!E95</f>
        <v>0</v>
      </c>
      <c r="Z95" s="67">
        <f>+'32300'!F95</f>
        <v>0</v>
      </c>
      <c r="AA95" s="140">
        <f>+'32300'!G95</f>
        <v>0</v>
      </c>
      <c r="AC95" s="149">
        <f>+'32400'!E95</f>
        <v>0</v>
      </c>
      <c r="AD95" s="67">
        <f>+'32400'!F95</f>
        <v>0</v>
      </c>
      <c r="AE95" s="140">
        <f>+'32400'!G95</f>
        <v>0</v>
      </c>
    </row>
    <row r="96" spans="2:31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</row>
    <row r="97" spans="2:31" x14ac:dyDescent="0.25">
      <c r="B97" s="126">
        <v>1000</v>
      </c>
      <c r="C97" s="131"/>
      <c r="D97" s="42" t="s">
        <v>96</v>
      </c>
      <c r="E97" s="146">
        <f>+E95+E82</f>
        <v>1950739.78</v>
      </c>
      <c r="F97" s="38">
        <f>+F95+F82</f>
        <v>1430560.34</v>
      </c>
      <c r="G97" s="142">
        <f>+G95+G82</f>
        <v>991040.38</v>
      </c>
      <c r="I97" s="146">
        <f>+'31120'!E97</f>
        <v>1950739.78</v>
      </c>
      <c r="J97" s="38">
        <f>+'31120'!F97</f>
        <v>1430560.34</v>
      </c>
      <c r="K97" s="142">
        <f>+'31120'!G97</f>
        <v>991040.38</v>
      </c>
      <c r="M97" s="146">
        <f>+'31130'!E97</f>
        <v>0</v>
      </c>
      <c r="N97" s="38">
        <f>+'31130'!F97</f>
        <v>0</v>
      </c>
      <c r="O97" s="142">
        <f>+'31130'!G97</f>
        <v>0</v>
      </c>
      <c r="Q97" s="146">
        <f>+'31200'!E97</f>
        <v>0</v>
      </c>
      <c r="R97" s="38">
        <f>+'31200'!F97</f>
        <v>0</v>
      </c>
      <c r="S97" s="142">
        <f>+'31200'!G97</f>
        <v>0</v>
      </c>
      <c r="U97" s="146">
        <f>+'32200'!E97</f>
        <v>0</v>
      </c>
      <c r="V97" s="38">
        <f>+'32200'!F97</f>
        <v>0</v>
      </c>
      <c r="W97" s="142">
        <f>+'32200'!G97</f>
        <v>0</v>
      </c>
      <c r="Y97" s="146">
        <f>+'32300'!E97</f>
        <v>0</v>
      </c>
      <c r="Z97" s="38">
        <f>+'32300'!F97</f>
        <v>0</v>
      </c>
      <c r="AA97" s="142">
        <f>+'32300'!G97</f>
        <v>0</v>
      </c>
      <c r="AC97" s="146">
        <f>+'32400'!E97</f>
        <v>0</v>
      </c>
      <c r="AD97" s="38">
        <f>+'32400'!F97</f>
        <v>0</v>
      </c>
      <c r="AE97" s="142">
        <f>+'32400'!G97</f>
        <v>0</v>
      </c>
    </row>
    <row r="98" spans="2:31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</row>
    <row r="99" spans="2:31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</row>
    <row r="100" spans="2:31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</row>
    <row r="101" spans="2:31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</row>
    <row r="102" spans="2:31" x14ac:dyDescent="0.25">
      <c r="B102" s="126">
        <v>2110</v>
      </c>
      <c r="C102" s="131"/>
      <c r="D102" s="128" t="s">
        <v>17</v>
      </c>
      <c r="E102" s="147">
        <f t="shared" ref="E102:E109" si="31">+I102+M102+Q102+U102+Y102+AC102</f>
        <v>1008451.92</v>
      </c>
      <c r="F102" s="57">
        <f t="shared" ref="F102:F109" si="32">+J102+N102+R102+V102+Z102+AD102</f>
        <v>711477.13</v>
      </c>
      <c r="G102" s="57">
        <f t="shared" ref="G102:G109" si="33">+K102+O102+S102+W102+AA102+AE102</f>
        <v>509823.43</v>
      </c>
      <c r="I102" s="147">
        <f>+'31120'!E102</f>
        <v>1008451.92</v>
      </c>
      <c r="J102" s="57">
        <f>+'31120'!F102</f>
        <v>711477.13</v>
      </c>
      <c r="K102" s="57">
        <f>+'31120'!G102</f>
        <v>509823.43</v>
      </c>
      <c r="M102" s="147">
        <f>+'31130'!E102</f>
        <v>0</v>
      </c>
      <c r="N102" s="57">
        <f>+'31130'!F102</f>
        <v>0</v>
      </c>
      <c r="O102" s="57">
        <f>+'31130'!G102</f>
        <v>0</v>
      </c>
      <c r="Q102" s="147">
        <f>+'31200'!E102</f>
        <v>0</v>
      </c>
      <c r="R102" s="57">
        <f>+'31200'!F102</f>
        <v>0</v>
      </c>
      <c r="S102" s="57">
        <f>+'31200'!G102</f>
        <v>0</v>
      </c>
      <c r="U102" s="147">
        <f>+'32200'!E102</f>
        <v>0</v>
      </c>
      <c r="V102" s="57">
        <f>+'32200'!F102</f>
        <v>0</v>
      </c>
      <c r="W102" s="57">
        <f>+'32200'!G102</f>
        <v>0</v>
      </c>
      <c r="Y102" s="147">
        <f>+'32300'!E102</f>
        <v>0</v>
      </c>
      <c r="Z102" s="57">
        <f>+'32300'!F102</f>
        <v>0</v>
      </c>
      <c r="AA102" s="57">
        <f>+'32300'!G102</f>
        <v>0</v>
      </c>
      <c r="AC102" s="147">
        <f>+'32400'!E102</f>
        <v>0</v>
      </c>
      <c r="AD102" s="57">
        <f>+'32400'!F102</f>
        <v>0</v>
      </c>
      <c r="AE102" s="57">
        <f>+'32400'!G102</f>
        <v>0</v>
      </c>
    </row>
    <row r="103" spans="2:31" x14ac:dyDescent="0.25">
      <c r="B103" s="126">
        <v>2120</v>
      </c>
      <c r="C103" s="131"/>
      <c r="D103" s="128" t="s">
        <v>21</v>
      </c>
      <c r="E103" s="147">
        <f t="shared" si="31"/>
        <v>0</v>
      </c>
      <c r="F103" s="57">
        <f t="shared" si="32"/>
        <v>0</v>
      </c>
      <c r="G103" s="57">
        <f t="shared" si="33"/>
        <v>0</v>
      </c>
      <c r="I103" s="147">
        <f>+'31120'!E103</f>
        <v>0</v>
      </c>
      <c r="J103" s="57">
        <f>+'31120'!F103</f>
        <v>0</v>
      </c>
      <c r="K103" s="57">
        <f>+'31120'!G103</f>
        <v>0</v>
      </c>
      <c r="M103" s="147">
        <f>+'31130'!E103</f>
        <v>0</v>
      </c>
      <c r="N103" s="57">
        <f>+'31130'!F103</f>
        <v>0</v>
      </c>
      <c r="O103" s="57">
        <f>+'31130'!G103</f>
        <v>0</v>
      </c>
      <c r="Q103" s="147">
        <f>+'31200'!E103</f>
        <v>0</v>
      </c>
      <c r="R103" s="57">
        <f>+'31200'!F103</f>
        <v>0</v>
      </c>
      <c r="S103" s="57">
        <f>+'31200'!G103</f>
        <v>0</v>
      </c>
      <c r="U103" s="147">
        <f>+'32200'!E103</f>
        <v>0</v>
      </c>
      <c r="V103" s="57">
        <f>+'32200'!F103</f>
        <v>0</v>
      </c>
      <c r="W103" s="57">
        <f>+'32200'!G103</f>
        <v>0</v>
      </c>
      <c r="Y103" s="147">
        <f>+'32300'!E103</f>
        <v>0</v>
      </c>
      <c r="Z103" s="57">
        <f>+'32300'!F103</f>
        <v>0</v>
      </c>
      <c r="AA103" s="57">
        <f>+'32300'!G103</f>
        <v>0</v>
      </c>
      <c r="AC103" s="147">
        <f>+'32400'!E103</f>
        <v>0</v>
      </c>
      <c r="AD103" s="57">
        <f>+'32400'!F103</f>
        <v>0</v>
      </c>
      <c r="AE103" s="57">
        <f>+'32400'!G103</f>
        <v>0</v>
      </c>
    </row>
    <row r="104" spans="2:31" x14ac:dyDescent="0.25">
      <c r="B104" s="126">
        <v>2130</v>
      </c>
      <c r="C104" s="131"/>
      <c r="D104" s="128" t="s">
        <v>25</v>
      </c>
      <c r="E104" s="147">
        <f t="shared" si="31"/>
        <v>0</v>
      </c>
      <c r="F104" s="57">
        <f t="shared" si="32"/>
        <v>0</v>
      </c>
      <c r="G104" s="57">
        <f t="shared" si="33"/>
        <v>0</v>
      </c>
      <c r="I104" s="147">
        <f>+'31120'!E104</f>
        <v>0</v>
      </c>
      <c r="J104" s="57">
        <f>+'31120'!F104</f>
        <v>0</v>
      </c>
      <c r="K104" s="57">
        <f>+'31120'!G104</f>
        <v>0</v>
      </c>
      <c r="M104" s="147">
        <f>+'31130'!E104</f>
        <v>0</v>
      </c>
      <c r="N104" s="57">
        <f>+'31130'!F104</f>
        <v>0</v>
      </c>
      <c r="O104" s="57">
        <f>+'31130'!G104</f>
        <v>0</v>
      </c>
      <c r="Q104" s="147">
        <f>+'31200'!E104</f>
        <v>0</v>
      </c>
      <c r="R104" s="57">
        <f>+'31200'!F104</f>
        <v>0</v>
      </c>
      <c r="S104" s="57">
        <f>+'31200'!G104</f>
        <v>0</v>
      </c>
      <c r="U104" s="147">
        <f>+'32200'!E104</f>
        <v>0</v>
      </c>
      <c r="V104" s="57">
        <f>+'32200'!F104</f>
        <v>0</v>
      </c>
      <c r="W104" s="57">
        <f>+'32200'!G104</f>
        <v>0</v>
      </c>
      <c r="Y104" s="147">
        <f>+'32300'!E104</f>
        <v>0</v>
      </c>
      <c r="Z104" s="57">
        <f>+'32300'!F104</f>
        <v>0</v>
      </c>
      <c r="AA104" s="57">
        <f>+'32300'!G104</f>
        <v>0</v>
      </c>
      <c r="AC104" s="147">
        <f>+'32400'!E104</f>
        <v>0</v>
      </c>
      <c r="AD104" s="57">
        <f>+'32400'!F104</f>
        <v>0</v>
      </c>
      <c r="AE104" s="57">
        <f>+'32400'!G104</f>
        <v>0</v>
      </c>
    </row>
    <row r="105" spans="2:31" x14ac:dyDescent="0.25">
      <c r="B105" s="126">
        <v>2140</v>
      </c>
      <c r="C105" s="131"/>
      <c r="D105" s="128" t="s">
        <v>28</v>
      </c>
      <c r="E105" s="147">
        <f t="shared" si="31"/>
        <v>0</v>
      </c>
      <c r="F105" s="57">
        <f t="shared" si="32"/>
        <v>0</v>
      </c>
      <c r="G105" s="57">
        <f t="shared" si="33"/>
        <v>0</v>
      </c>
      <c r="I105" s="147">
        <f>+'31120'!E105</f>
        <v>0</v>
      </c>
      <c r="J105" s="57">
        <f>+'31120'!F105</f>
        <v>0</v>
      </c>
      <c r="K105" s="57">
        <f>+'31120'!G105</f>
        <v>0</v>
      </c>
      <c r="M105" s="147">
        <f>+'31130'!E105</f>
        <v>0</v>
      </c>
      <c r="N105" s="57">
        <f>+'31130'!F105</f>
        <v>0</v>
      </c>
      <c r="O105" s="57">
        <f>+'31130'!G105</f>
        <v>0</v>
      </c>
      <c r="Q105" s="147">
        <f>+'31200'!E105</f>
        <v>0</v>
      </c>
      <c r="R105" s="57">
        <f>+'31200'!F105</f>
        <v>0</v>
      </c>
      <c r="S105" s="57">
        <f>+'31200'!G105</f>
        <v>0</v>
      </c>
      <c r="U105" s="147">
        <f>+'32200'!E105</f>
        <v>0</v>
      </c>
      <c r="V105" s="57">
        <f>+'32200'!F105</f>
        <v>0</v>
      </c>
      <c r="W105" s="57">
        <f>+'32200'!G105</f>
        <v>0</v>
      </c>
      <c r="Y105" s="147">
        <f>+'32300'!E105</f>
        <v>0</v>
      </c>
      <c r="Z105" s="57">
        <f>+'32300'!F105</f>
        <v>0</v>
      </c>
      <c r="AA105" s="57">
        <f>+'32300'!G105</f>
        <v>0</v>
      </c>
      <c r="AC105" s="147">
        <f>+'32400'!E105</f>
        <v>0</v>
      </c>
      <c r="AD105" s="57">
        <f>+'32400'!F105</f>
        <v>0</v>
      </c>
      <c r="AE105" s="57">
        <f>+'32400'!G105</f>
        <v>0</v>
      </c>
    </row>
    <row r="106" spans="2:31" x14ac:dyDescent="0.25">
      <c r="B106" s="126">
        <v>2150</v>
      </c>
      <c r="C106" s="131"/>
      <c r="D106" s="128" t="s">
        <v>32</v>
      </c>
      <c r="E106" s="147">
        <f t="shared" si="31"/>
        <v>0</v>
      </c>
      <c r="F106" s="57">
        <f t="shared" si="32"/>
        <v>0</v>
      </c>
      <c r="G106" s="57">
        <f t="shared" si="33"/>
        <v>0</v>
      </c>
      <c r="I106" s="147">
        <f>+'31120'!E106</f>
        <v>0</v>
      </c>
      <c r="J106" s="57">
        <f>+'31120'!F106</f>
        <v>0</v>
      </c>
      <c r="K106" s="57">
        <f>+'31120'!G106</f>
        <v>0</v>
      </c>
      <c r="M106" s="147">
        <f>+'31130'!E106</f>
        <v>0</v>
      </c>
      <c r="N106" s="57">
        <f>+'31130'!F106</f>
        <v>0</v>
      </c>
      <c r="O106" s="57">
        <f>+'31130'!G106</f>
        <v>0</v>
      </c>
      <c r="Q106" s="147">
        <f>+'31200'!E106</f>
        <v>0</v>
      </c>
      <c r="R106" s="57">
        <f>+'31200'!F106</f>
        <v>0</v>
      </c>
      <c r="S106" s="57">
        <f>+'31200'!G106</f>
        <v>0</v>
      </c>
      <c r="U106" s="147">
        <f>+'32200'!E106</f>
        <v>0</v>
      </c>
      <c r="V106" s="57">
        <f>+'32200'!F106</f>
        <v>0</v>
      </c>
      <c r="W106" s="57">
        <f>+'32200'!G106</f>
        <v>0</v>
      </c>
      <c r="Y106" s="147">
        <f>+'32300'!E106</f>
        <v>0</v>
      </c>
      <c r="Z106" s="57">
        <f>+'32300'!F106</f>
        <v>0</v>
      </c>
      <c r="AA106" s="57">
        <f>+'32300'!G106</f>
        <v>0</v>
      </c>
      <c r="AC106" s="147">
        <f>+'32400'!E106</f>
        <v>0</v>
      </c>
      <c r="AD106" s="57">
        <f>+'32400'!F106</f>
        <v>0</v>
      </c>
      <c r="AE106" s="57">
        <f>+'32400'!G106</f>
        <v>0</v>
      </c>
    </row>
    <row r="107" spans="2:31" x14ac:dyDescent="0.25">
      <c r="B107" s="126">
        <v>2160</v>
      </c>
      <c r="C107" s="131"/>
      <c r="D107" s="128" t="s">
        <v>36</v>
      </c>
      <c r="E107" s="147">
        <f t="shared" si="31"/>
        <v>0</v>
      </c>
      <c r="F107" s="57">
        <f t="shared" si="32"/>
        <v>0</v>
      </c>
      <c r="G107" s="57">
        <f t="shared" si="33"/>
        <v>0</v>
      </c>
      <c r="I107" s="147">
        <f>+'31120'!E107</f>
        <v>0</v>
      </c>
      <c r="J107" s="57">
        <f>+'31120'!F107</f>
        <v>0</v>
      </c>
      <c r="K107" s="57">
        <f>+'31120'!G107</f>
        <v>0</v>
      </c>
      <c r="M107" s="147">
        <f>+'31130'!E107</f>
        <v>0</v>
      </c>
      <c r="N107" s="57">
        <f>+'31130'!F107</f>
        <v>0</v>
      </c>
      <c r="O107" s="57">
        <f>+'31130'!G107</f>
        <v>0</v>
      </c>
      <c r="Q107" s="147">
        <f>+'31200'!E107</f>
        <v>0</v>
      </c>
      <c r="R107" s="57">
        <f>+'31200'!F107</f>
        <v>0</v>
      </c>
      <c r="S107" s="57">
        <f>+'31200'!G107</f>
        <v>0</v>
      </c>
      <c r="U107" s="147">
        <f>+'32200'!E107</f>
        <v>0</v>
      </c>
      <c r="V107" s="57">
        <f>+'32200'!F107</f>
        <v>0</v>
      </c>
      <c r="W107" s="57">
        <f>+'32200'!G107</f>
        <v>0</v>
      </c>
      <c r="Y107" s="147">
        <f>+'32300'!E107</f>
        <v>0</v>
      </c>
      <c r="Z107" s="57">
        <f>+'32300'!F107</f>
        <v>0</v>
      </c>
      <c r="AA107" s="57">
        <f>+'32300'!G107</f>
        <v>0</v>
      </c>
      <c r="AC107" s="147">
        <f>+'32400'!E107</f>
        <v>0</v>
      </c>
      <c r="AD107" s="57">
        <f>+'32400'!F107</f>
        <v>0</v>
      </c>
      <c r="AE107" s="57">
        <f>+'32400'!G107</f>
        <v>0</v>
      </c>
    </row>
    <row r="108" spans="2:31" x14ac:dyDescent="0.25">
      <c r="B108" s="126">
        <v>2170</v>
      </c>
      <c r="C108" s="131"/>
      <c r="D108" s="128" t="s">
        <v>40</v>
      </c>
      <c r="E108" s="147">
        <f t="shared" si="31"/>
        <v>0</v>
      </c>
      <c r="F108" s="57">
        <f t="shared" si="32"/>
        <v>0</v>
      </c>
      <c r="G108" s="57">
        <f t="shared" si="33"/>
        <v>0</v>
      </c>
      <c r="I108" s="147">
        <f>+'31120'!E108</f>
        <v>0</v>
      </c>
      <c r="J108" s="57">
        <f>+'31120'!F108</f>
        <v>0</v>
      </c>
      <c r="K108" s="57">
        <f>+'31120'!G108</f>
        <v>0</v>
      </c>
      <c r="M108" s="147">
        <f>+'31130'!E108</f>
        <v>0</v>
      </c>
      <c r="N108" s="57">
        <f>+'31130'!F108</f>
        <v>0</v>
      </c>
      <c r="O108" s="57">
        <f>+'31130'!G108</f>
        <v>0</v>
      </c>
      <c r="Q108" s="147">
        <f>+'31200'!E108</f>
        <v>0</v>
      </c>
      <c r="R108" s="57">
        <f>+'31200'!F108</f>
        <v>0</v>
      </c>
      <c r="S108" s="57">
        <f>+'31200'!G108</f>
        <v>0</v>
      </c>
      <c r="U108" s="147">
        <f>+'32200'!E108</f>
        <v>0</v>
      </c>
      <c r="V108" s="57">
        <f>+'32200'!F108</f>
        <v>0</v>
      </c>
      <c r="W108" s="57">
        <f>+'32200'!G108</f>
        <v>0</v>
      </c>
      <c r="Y108" s="147">
        <f>+'32300'!E108</f>
        <v>0</v>
      </c>
      <c r="Z108" s="57">
        <f>+'32300'!F108</f>
        <v>0</v>
      </c>
      <c r="AA108" s="57">
        <f>+'32300'!G108</f>
        <v>0</v>
      </c>
      <c r="AC108" s="147">
        <f>+'32400'!E108</f>
        <v>0</v>
      </c>
      <c r="AD108" s="57">
        <f>+'32400'!F108</f>
        <v>0</v>
      </c>
      <c r="AE108" s="57">
        <f>+'32400'!G108</f>
        <v>0</v>
      </c>
    </row>
    <row r="109" spans="2:31" x14ac:dyDescent="0.25">
      <c r="B109" s="126">
        <v>2190</v>
      </c>
      <c r="C109" s="131"/>
      <c r="D109" s="128" t="s">
        <v>43</v>
      </c>
      <c r="E109" s="147">
        <f t="shared" si="31"/>
        <v>0</v>
      </c>
      <c r="F109" s="57">
        <f t="shared" si="32"/>
        <v>0</v>
      </c>
      <c r="G109" s="57">
        <f t="shared" si="33"/>
        <v>0</v>
      </c>
      <c r="I109" s="147">
        <f>+'31120'!E109</f>
        <v>0</v>
      </c>
      <c r="J109" s="57">
        <f>+'31120'!F109</f>
        <v>0</v>
      </c>
      <c r="K109" s="57">
        <f>+'31120'!G109</f>
        <v>0</v>
      </c>
      <c r="M109" s="147">
        <f>+'31130'!E109</f>
        <v>0</v>
      </c>
      <c r="N109" s="57">
        <f>+'31130'!F109</f>
        <v>0</v>
      </c>
      <c r="O109" s="57">
        <f>+'31130'!G109</f>
        <v>0</v>
      </c>
      <c r="Q109" s="147">
        <f>+'31200'!E109</f>
        <v>0</v>
      </c>
      <c r="R109" s="57">
        <f>+'31200'!F109</f>
        <v>0</v>
      </c>
      <c r="S109" s="57">
        <f>+'31200'!G109</f>
        <v>0</v>
      </c>
      <c r="U109" s="147">
        <f>+'32200'!E109</f>
        <v>0</v>
      </c>
      <c r="V109" s="57">
        <f>+'32200'!F109</f>
        <v>0</v>
      </c>
      <c r="W109" s="57">
        <f>+'32200'!G109</f>
        <v>0</v>
      </c>
      <c r="Y109" s="147">
        <f>+'32300'!E109</f>
        <v>0</v>
      </c>
      <c r="Z109" s="57">
        <f>+'32300'!F109</f>
        <v>0</v>
      </c>
      <c r="AA109" s="57">
        <f>+'32300'!G109</f>
        <v>0</v>
      </c>
      <c r="AC109" s="147">
        <f>+'32400'!E109</f>
        <v>0</v>
      </c>
      <c r="AD109" s="57">
        <f>+'32400'!F109</f>
        <v>0</v>
      </c>
      <c r="AE109" s="57">
        <f>+'32400'!G109</f>
        <v>0</v>
      </c>
    </row>
    <row r="110" spans="2:31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</row>
    <row r="111" spans="2:31" x14ac:dyDescent="0.25">
      <c r="B111" s="126">
        <v>2100</v>
      </c>
      <c r="C111" s="131"/>
      <c r="D111" s="129" t="s">
        <v>51</v>
      </c>
      <c r="E111" s="149">
        <f>SUM(E102:E109)</f>
        <v>1008451.92</v>
      </c>
      <c r="F111" s="67">
        <f>SUM(F102:F109)</f>
        <v>711477.13</v>
      </c>
      <c r="G111" s="67">
        <f>SUM(G102:G109)</f>
        <v>509823.43</v>
      </c>
      <c r="I111" s="149">
        <f>+'31120'!E111</f>
        <v>1008451.92</v>
      </c>
      <c r="J111" s="67">
        <f>+'31120'!F111</f>
        <v>711477.13</v>
      </c>
      <c r="K111" s="67">
        <f>+'31120'!G111</f>
        <v>509823.43</v>
      </c>
      <c r="M111" s="149">
        <f>+'31130'!E111</f>
        <v>0</v>
      </c>
      <c r="N111" s="67">
        <f>+'31130'!F111</f>
        <v>0</v>
      </c>
      <c r="O111" s="67">
        <f>+'31130'!G111</f>
        <v>0</v>
      </c>
      <c r="Q111" s="149">
        <f>+'31200'!E111</f>
        <v>0</v>
      </c>
      <c r="R111" s="67">
        <f>+'31200'!F111</f>
        <v>0</v>
      </c>
      <c r="S111" s="67">
        <f>+'31200'!G111</f>
        <v>0</v>
      </c>
      <c r="U111" s="149">
        <f>+'32200'!E111</f>
        <v>0</v>
      </c>
      <c r="V111" s="67">
        <f>+'32200'!F111</f>
        <v>0</v>
      </c>
      <c r="W111" s="67">
        <f>+'32200'!G111</f>
        <v>0</v>
      </c>
      <c r="Y111" s="149">
        <f>+'32300'!E111</f>
        <v>0</v>
      </c>
      <c r="Z111" s="67">
        <f>+'32300'!F111</f>
        <v>0</v>
      </c>
      <c r="AA111" s="67">
        <f>+'32300'!G111</f>
        <v>0</v>
      </c>
      <c r="AC111" s="149">
        <f>+'32400'!E111</f>
        <v>0</v>
      </c>
      <c r="AD111" s="67">
        <f>+'32400'!F111</f>
        <v>0</v>
      </c>
      <c r="AE111" s="67">
        <f>+'32400'!G111</f>
        <v>0</v>
      </c>
    </row>
    <row r="112" spans="2:31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</row>
    <row r="113" spans="2:31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</row>
    <row r="114" spans="2:31" x14ac:dyDescent="0.25">
      <c r="B114" s="126">
        <v>2210</v>
      </c>
      <c r="C114" s="131"/>
      <c r="D114" s="128" t="s">
        <v>62</v>
      </c>
      <c r="E114" s="147">
        <f t="shared" ref="E114:E119" si="34">+I114+M114+Q114+U114+Y114+AC114</f>
        <v>0</v>
      </c>
      <c r="F114" s="57">
        <f t="shared" ref="F114:F119" si="35">+J114+N114+R114+V114+Z114+AD114</f>
        <v>0</v>
      </c>
      <c r="G114" s="57">
        <f t="shared" ref="G114:G119" si="36">+K114+O114+S114+W114+AA114+AE114</f>
        <v>0</v>
      </c>
      <c r="I114" s="147">
        <f>+'31120'!E114</f>
        <v>0</v>
      </c>
      <c r="J114" s="57">
        <f>+'31120'!F114</f>
        <v>0</v>
      </c>
      <c r="K114" s="57">
        <f>+'31120'!G114</f>
        <v>0</v>
      </c>
      <c r="M114" s="147">
        <f>+'31130'!E114</f>
        <v>0</v>
      </c>
      <c r="N114" s="57">
        <f>+'31130'!F114</f>
        <v>0</v>
      </c>
      <c r="O114" s="57">
        <f>+'31130'!G114</f>
        <v>0</v>
      </c>
      <c r="Q114" s="147">
        <f>+'31200'!E114</f>
        <v>0</v>
      </c>
      <c r="R114" s="57">
        <f>+'31200'!F114</f>
        <v>0</v>
      </c>
      <c r="S114" s="57">
        <f>+'31200'!G114</f>
        <v>0</v>
      </c>
      <c r="U114" s="147">
        <f>+'32200'!E114</f>
        <v>0</v>
      </c>
      <c r="V114" s="57">
        <f>+'32200'!F114</f>
        <v>0</v>
      </c>
      <c r="W114" s="57">
        <f>+'32200'!G114</f>
        <v>0</v>
      </c>
      <c r="Y114" s="147">
        <f>+'32300'!E114</f>
        <v>0</v>
      </c>
      <c r="Z114" s="57">
        <f>+'32300'!F114</f>
        <v>0</v>
      </c>
      <c r="AA114" s="57">
        <f>+'32300'!G114</f>
        <v>0</v>
      </c>
      <c r="AC114" s="147">
        <f>+'32400'!E114</f>
        <v>0</v>
      </c>
      <c r="AD114" s="57">
        <f>+'32400'!F114</f>
        <v>0</v>
      </c>
      <c r="AE114" s="57">
        <f>+'32400'!G114</f>
        <v>0</v>
      </c>
    </row>
    <row r="115" spans="2:31" x14ac:dyDescent="0.25">
      <c r="B115" s="126">
        <v>2220</v>
      </c>
      <c r="C115" s="131"/>
      <c r="D115" s="128" t="s">
        <v>67</v>
      </c>
      <c r="E115" s="147">
        <f t="shared" si="34"/>
        <v>0</v>
      </c>
      <c r="F115" s="57">
        <f t="shared" si="35"/>
        <v>0</v>
      </c>
      <c r="G115" s="57">
        <f t="shared" si="36"/>
        <v>0</v>
      </c>
      <c r="I115" s="147">
        <f>+'31120'!E115</f>
        <v>0</v>
      </c>
      <c r="J115" s="57">
        <f>+'31120'!F115</f>
        <v>0</v>
      </c>
      <c r="K115" s="57">
        <f>+'31120'!G115</f>
        <v>0</v>
      </c>
      <c r="M115" s="147">
        <f>+'31130'!E115</f>
        <v>0</v>
      </c>
      <c r="N115" s="57">
        <f>+'31130'!F115</f>
        <v>0</v>
      </c>
      <c r="O115" s="57">
        <f>+'31130'!G115</f>
        <v>0</v>
      </c>
      <c r="Q115" s="147">
        <f>+'31200'!E115</f>
        <v>0</v>
      </c>
      <c r="R115" s="57">
        <f>+'31200'!F115</f>
        <v>0</v>
      </c>
      <c r="S115" s="57">
        <f>+'31200'!G115</f>
        <v>0</v>
      </c>
      <c r="U115" s="147">
        <f>+'32200'!E115</f>
        <v>0</v>
      </c>
      <c r="V115" s="57">
        <f>+'32200'!F115</f>
        <v>0</v>
      </c>
      <c r="W115" s="57">
        <f>+'32200'!G115</f>
        <v>0</v>
      </c>
      <c r="Y115" s="147">
        <f>+'32300'!E115</f>
        <v>0</v>
      </c>
      <c r="Z115" s="57">
        <f>+'32300'!F115</f>
        <v>0</v>
      </c>
      <c r="AA115" s="57">
        <f>+'32300'!G115</f>
        <v>0</v>
      </c>
      <c r="AC115" s="147">
        <f>+'32400'!E115</f>
        <v>0</v>
      </c>
      <c r="AD115" s="57">
        <f>+'32400'!F115</f>
        <v>0</v>
      </c>
      <c r="AE115" s="57">
        <f>+'32400'!G115</f>
        <v>0</v>
      </c>
    </row>
    <row r="116" spans="2:31" x14ac:dyDescent="0.25">
      <c r="B116" s="126">
        <v>2230</v>
      </c>
      <c r="C116" s="131"/>
      <c r="D116" s="128" t="s">
        <v>71</v>
      </c>
      <c r="E116" s="147">
        <f t="shared" si="34"/>
        <v>0</v>
      </c>
      <c r="F116" s="57">
        <f t="shared" si="35"/>
        <v>0</v>
      </c>
      <c r="G116" s="57">
        <f t="shared" si="36"/>
        <v>0</v>
      </c>
      <c r="I116" s="147">
        <f>+'31120'!E116</f>
        <v>0</v>
      </c>
      <c r="J116" s="57">
        <f>+'31120'!F116</f>
        <v>0</v>
      </c>
      <c r="K116" s="57">
        <f>+'31120'!G116</f>
        <v>0</v>
      </c>
      <c r="M116" s="147">
        <f>+'31130'!E116</f>
        <v>0</v>
      </c>
      <c r="N116" s="57">
        <f>+'31130'!F116</f>
        <v>0</v>
      </c>
      <c r="O116" s="57">
        <f>+'31130'!G116</f>
        <v>0</v>
      </c>
      <c r="Q116" s="147">
        <f>+'31200'!E116</f>
        <v>0</v>
      </c>
      <c r="R116" s="57">
        <f>+'31200'!F116</f>
        <v>0</v>
      </c>
      <c r="S116" s="57">
        <f>+'31200'!G116</f>
        <v>0</v>
      </c>
      <c r="U116" s="147">
        <f>+'32200'!E116</f>
        <v>0</v>
      </c>
      <c r="V116" s="57">
        <f>+'32200'!F116</f>
        <v>0</v>
      </c>
      <c r="W116" s="57">
        <f>+'32200'!G116</f>
        <v>0</v>
      </c>
      <c r="Y116" s="147">
        <f>+'32300'!E116</f>
        <v>0</v>
      </c>
      <c r="Z116" s="57">
        <f>+'32300'!F116</f>
        <v>0</v>
      </c>
      <c r="AA116" s="57">
        <f>+'32300'!G116</f>
        <v>0</v>
      </c>
      <c r="AC116" s="147">
        <f>+'32400'!E116</f>
        <v>0</v>
      </c>
      <c r="AD116" s="57">
        <f>+'32400'!F116</f>
        <v>0</v>
      </c>
      <c r="AE116" s="57">
        <f>+'32400'!G116</f>
        <v>0</v>
      </c>
    </row>
    <row r="117" spans="2:31" x14ac:dyDescent="0.25">
      <c r="B117" s="126">
        <v>2240</v>
      </c>
      <c r="C117" s="131"/>
      <c r="D117" s="128" t="s">
        <v>75</v>
      </c>
      <c r="E117" s="147">
        <f t="shared" si="34"/>
        <v>0</v>
      </c>
      <c r="F117" s="57">
        <f t="shared" si="35"/>
        <v>0</v>
      </c>
      <c r="G117" s="57">
        <f t="shared" si="36"/>
        <v>0</v>
      </c>
      <c r="I117" s="147">
        <f>+'31120'!E117</f>
        <v>0</v>
      </c>
      <c r="J117" s="57">
        <f>+'31120'!F117</f>
        <v>0</v>
      </c>
      <c r="K117" s="57">
        <f>+'31120'!G117</f>
        <v>0</v>
      </c>
      <c r="M117" s="147">
        <f>+'31130'!E117</f>
        <v>0</v>
      </c>
      <c r="N117" s="57">
        <f>+'31130'!F117</f>
        <v>0</v>
      </c>
      <c r="O117" s="57">
        <f>+'31130'!G117</f>
        <v>0</v>
      </c>
      <c r="Q117" s="147">
        <f>+'31200'!E117</f>
        <v>0</v>
      </c>
      <c r="R117" s="57">
        <f>+'31200'!F117</f>
        <v>0</v>
      </c>
      <c r="S117" s="57">
        <f>+'31200'!G117</f>
        <v>0</v>
      </c>
      <c r="U117" s="147">
        <f>+'32200'!E117</f>
        <v>0</v>
      </c>
      <c r="V117" s="57">
        <f>+'32200'!F117</f>
        <v>0</v>
      </c>
      <c r="W117" s="57">
        <f>+'32200'!G117</f>
        <v>0</v>
      </c>
      <c r="Y117" s="147">
        <f>+'32300'!E117</f>
        <v>0</v>
      </c>
      <c r="Z117" s="57">
        <f>+'32300'!F117</f>
        <v>0</v>
      </c>
      <c r="AA117" s="57">
        <f>+'32300'!G117</f>
        <v>0</v>
      </c>
      <c r="AC117" s="147">
        <f>+'32400'!E117</f>
        <v>0</v>
      </c>
      <c r="AD117" s="57">
        <f>+'32400'!F117</f>
        <v>0</v>
      </c>
      <c r="AE117" s="57">
        <f>+'32400'!G117</f>
        <v>0</v>
      </c>
    </row>
    <row r="118" spans="2:31" x14ac:dyDescent="0.25">
      <c r="B118" s="126">
        <v>2250</v>
      </c>
      <c r="C118" s="131"/>
      <c r="D118" s="128" t="s">
        <v>79</v>
      </c>
      <c r="E118" s="147">
        <f t="shared" si="34"/>
        <v>0</v>
      </c>
      <c r="F118" s="57">
        <f t="shared" si="35"/>
        <v>0</v>
      </c>
      <c r="G118" s="57">
        <f t="shared" si="36"/>
        <v>0</v>
      </c>
      <c r="I118" s="147">
        <f>+'31120'!E118</f>
        <v>0</v>
      </c>
      <c r="J118" s="57">
        <f>+'31120'!F118</f>
        <v>0</v>
      </c>
      <c r="K118" s="57">
        <f>+'31120'!G118</f>
        <v>0</v>
      </c>
      <c r="M118" s="147">
        <f>+'31130'!E118</f>
        <v>0</v>
      </c>
      <c r="N118" s="57">
        <f>+'31130'!F118</f>
        <v>0</v>
      </c>
      <c r="O118" s="57">
        <f>+'31130'!G118</f>
        <v>0</v>
      </c>
      <c r="Q118" s="147">
        <f>+'31200'!E118</f>
        <v>0</v>
      </c>
      <c r="R118" s="57">
        <f>+'31200'!F118</f>
        <v>0</v>
      </c>
      <c r="S118" s="57">
        <f>+'31200'!G118</f>
        <v>0</v>
      </c>
      <c r="U118" s="147">
        <f>+'32200'!E118</f>
        <v>0</v>
      </c>
      <c r="V118" s="57">
        <f>+'32200'!F118</f>
        <v>0</v>
      </c>
      <c r="W118" s="57">
        <f>+'32200'!G118</f>
        <v>0</v>
      </c>
      <c r="Y118" s="147">
        <f>+'32300'!E118</f>
        <v>0</v>
      </c>
      <c r="Z118" s="57">
        <f>+'32300'!F118</f>
        <v>0</v>
      </c>
      <c r="AA118" s="57">
        <f>+'32300'!G118</f>
        <v>0</v>
      </c>
      <c r="AC118" s="147">
        <f>+'32400'!E118</f>
        <v>0</v>
      </c>
      <c r="AD118" s="57">
        <f>+'32400'!F118</f>
        <v>0</v>
      </c>
      <c r="AE118" s="57">
        <f>+'32400'!G118</f>
        <v>0</v>
      </c>
    </row>
    <row r="119" spans="2:31" x14ac:dyDescent="0.25">
      <c r="B119" s="126">
        <v>2260</v>
      </c>
      <c r="C119" s="131"/>
      <c r="D119" s="128" t="s">
        <v>82</v>
      </c>
      <c r="E119" s="147">
        <f t="shared" si="34"/>
        <v>230853.7</v>
      </c>
      <c r="F119" s="57">
        <f t="shared" si="35"/>
        <v>230853.7</v>
      </c>
      <c r="G119" s="57">
        <f t="shared" si="36"/>
        <v>230853.7</v>
      </c>
      <c r="I119" s="147">
        <f>+'31120'!E119</f>
        <v>230853.7</v>
      </c>
      <c r="J119" s="57">
        <f>+'31120'!F119</f>
        <v>230853.7</v>
      </c>
      <c r="K119" s="57">
        <f>+'31120'!G119</f>
        <v>230853.7</v>
      </c>
      <c r="M119" s="147">
        <f>+'31130'!E119</f>
        <v>0</v>
      </c>
      <c r="N119" s="57">
        <f>+'31130'!F119</f>
        <v>0</v>
      </c>
      <c r="O119" s="57">
        <f>+'31130'!G119</f>
        <v>0</v>
      </c>
      <c r="Q119" s="147">
        <f>+'31200'!E119</f>
        <v>0</v>
      </c>
      <c r="R119" s="57">
        <f>+'31200'!F119</f>
        <v>0</v>
      </c>
      <c r="S119" s="57">
        <f>+'31200'!G119</f>
        <v>0</v>
      </c>
      <c r="U119" s="147">
        <f>+'32200'!E119</f>
        <v>0</v>
      </c>
      <c r="V119" s="57">
        <f>+'32200'!F119</f>
        <v>0</v>
      </c>
      <c r="W119" s="57">
        <f>+'32200'!G119</f>
        <v>0</v>
      </c>
      <c r="Y119" s="147">
        <f>+'32300'!E119</f>
        <v>0</v>
      </c>
      <c r="Z119" s="57">
        <f>+'32300'!F119</f>
        <v>0</v>
      </c>
      <c r="AA119" s="57">
        <f>+'32300'!G119</f>
        <v>0</v>
      </c>
      <c r="AC119" s="147">
        <f>+'32400'!E119</f>
        <v>0</v>
      </c>
      <c r="AD119" s="57">
        <f>+'32400'!F119</f>
        <v>0</v>
      </c>
      <c r="AE119" s="57">
        <f>+'32400'!G119</f>
        <v>0</v>
      </c>
    </row>
    <row r="120" spans="2:31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</row>
    <row r="121" spans="2:31" x14ac:dyDescent="0.25">
      <c r="B121" s="126">
        <v>2200</v>
      </c>
      <c r="C121" s="131"/>
      <c r="D121" s="129" t="s">
        <v>87</v>
      </c>
      <c r="E121" s="149">
        <f>SUM(E113:E119)</f>
        <v>230853.7</v>
      </c>
      <c r="F121" s="67">
        <f>SUM(F113:F119)</f>
        <v>230853.7</v>
      </c>
      <c r="G121" s="67">
        <f>SUM(G113:G119)</f>
        <v>230853.7</v>
      </c>
      <c r="I121" s="149">
        <f>+'31120'!E121</f>
        <v>230853.7</v>
      </c>
      <c r="J121" s="67">
        <f>+'31120'!F121</f>
        <v>230853.7</v>
      </c>
      <c r="K121" s="67">
        <f>+'31120'!G121</f>
        <v>230853.7</v>
      </c>
      <c r="M121" s="149">
        <f>+'31130'!E121</f>
        <v>0</v>
      </c>
      <c r="N121" s="67">
        <f>+'31130'!F121</f>
        <v>0</v>
      </c>
      <c r="O121" s="67">
        <f>+'31130'!G121</f>
        <v>0</v>
      </c>
      <c r="Q121" s="149">
        <f>+'31200'!E121</f>
        <v>0</v>
      </c>
      <c r="R121" s="67">
        <f>+'31200'!F121</f>
        <v>0</v>
      </c>
      <c r="S121" s="67">
        <f>+'31200'!G121</f>
        <v>0</v>
      </c>
      <c r="U121" s="149">
        <f>+'32200'!E121</f>
        <v>0</v>
      </c>
      <c r="V121" s="67">
        <f>+'32200'!F121</f>
        <v>0</v>
      </c>
      <c r="W121" s="67">
        <f>+'32200'!G121</f>
        <v>0</v>
      </c>
      <c r="Y121" s="149">
        <f>+'32300'!E121</f>
        <v>0</v>
      </c>
      <c r="Z121" s="67">
        <f>+'32300'!F121</f>
        <v>0</v>
      </c>
      <c r="AA121" s="67">
        <f>+'32300'!G121</f>
        <v>0</v>
      </c>
      <c r="AC121" s="149">
        <f>+'32400'!E121</f>
        <v>0</v>
      </c>
      <c r="AD121" s="67">
        <f>+'32400'!F121</f>
        <v>0</v>
      </c>
      <c r="AE121" s="67">
        <f>+'32400'!G121</f>
        <v>0</v>
      </c>
    </row>
    <row r="122" spans="2:31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</row>
    <row r="123" spans="2:31" s="155" customFormat="1" x14ac:dyDescent="0.25">
      <c r="B123" s="156">
        <v>2000</v>
      </c>
      <c r="C123" s="157"/>
      <c r="D123" s="130" t="s">
        <v>93</v>
      </c>
      <c r="E123" s="148">
        <f>+E121+E111</f>
        <v>1239305.6200000001</v>
      </c>
      <c r="F123" s="75">
        <f>+F121+F111</f>
        <v>942330.83000000007</v>
      </c>
      <c r="G123" s="75">
        <f>+G121+G111</f>
        <v>740677.13</v>
      </c>
      <c r="I123" s="148">
        <f>+'31120'!E123</f>
        <v>1239305.6200000001</v>
      </c>
      <c r="J123" s="75">
        <f>+'31120'!F123</f>
        <v>942330.83000000007</v>
      </c>
      <c r="K123" s="75">
        <f>+'31120'!G123</f>
        <v>740677.13</v>
      </c>
      <c r="M123" s="148">
        <f>+'31130'!E123</f>
        <v>0</v>
      </c>
      <c r="N123" s="75">
        <f>+'31130'!F123</f>
        <v>0</v>
      </c>
      <c r="O123" s="75">
        <f>+'31130'!G123</f>
        <v>0</v>
      </c>
      <c r="Q123" s="148">
        <f>+'31200'!E123</f>
        <v>0</v>
      </c>
      <c r="R123" s="75">
        <f>+'31200'!F123</f>
        <v>0</v>
      </c>
      <c r="S123" s="75">
        <f>+'31200'!G123</f>
        <v>0</v>
      </c>
      <c r="U123" s="148">
        <f>+'32200'!E123</f>
        <v>0</v>
      </c>
      <c r="V123" s="75">
        <f>+'32200'!F123</f>
        <v>0</v>
      </c>
      <c r="W123" s="75">
        <f>+'32200'!G123</f>
        <v>0</v>
      </c>
      <c r="Y123" s="148">
        <f>+'32300'!E123</f>
        <v>0</v>
      </c>
      <c r="Z123" s="75">
        <f>+'32300'!F123</f>
        <v>0</v>
      </c>
      <c r="AA123" s="75">
        <f>+'32300'!G123</f>
        <v>0</v>
      </c>
      <c r="AC123" s="148">
        <f>+'32400'!E123</f>
        <v>0</v>
      </c>
      <c r="AD123" s="75">
        <f>+'32400'!F123</f>
        <v>0</v>
      </c>
      <c r="AE123" s="75">
        <f>+'32400'!G123</f>
        <v>0</v>
      </c>
    </row>
    <row r="124" spans="2:31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</row>
    <row r="125" spans="2:31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</row>
    <row r="126" spans="2:31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</row>
    <row r="127" spans="2:31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>+'31120'!E127</f>
        <v>0</v>
      </c>
      <c r="J127" s="75">
        <f>+'31120'!F127</f>
        <v>0</v>
      </c>
      <c r="K127" s="75">
        <f>+'31120'!G127</f>
        <v>0</v>
      </c>
      <c r="M127" s="148">
        <f>+'31130'!E127</f>
        <v>0</v>
      </c>
      <c r="N127" s="75">
        <f>+'31130'!F127</f>
        <v>0</v>
      </c>
      <c r="O127" s="75">
        <f>+'31130'!G127</f>
        <v>0</v>
      </c>
      <c r="Q127" s="148">
        <f>+'31200'!E127</f>
        <v>0</v>
      </c>
      <c r="R127" s="75">
        <f>+'31200'!F127</f>
        <v>0</v>
      </c>
      <c r="S127" s="75">
        <f>+'31200'!G127</f>
        <v>0</v>
      </c>
      <c r="U127" s="148">
        <f>+'32200'!E127</f>
        <v>0</v>
      </c>
      <c r="V127" s="75">
        <f>+'32200'!F127</f>
        <v>0</v>
      </c>
      <c r="W127" s="75">
        <f>+'32200'!G127</f>
        <v>0</v>
      </c>
      <c r="Y127" s="148">
        <f>+'32300'!E127</f>
        <v>0</v>
      </c>
      <c r="Z127" s="75">
        <f>+'32300'!F127</f>
        <v>0</v>
      </c>
      <c r="AA127" s="75">
        <f>+'32300'!G127</f>
        <v>0</v>
      </c>
      <c r="AC127" s="148">
        <f>+'32400'!E127</f>
        <v>0</v>
      </c>
      <c r="AD127" s="75">
        <f>+'32400'!F127</f>
        <v>0</v>
      </c>
      <c r="AE127" s="75">
        <f>+'32400'!G127</f>
        <v>0</v>
      </c>
    </row>
    <row r="128" spans="2:31" x14ac:dyDescent="0.25">
      <c r="B128" s="126">
        <v>3110</v>
      </c>
      <c r="C128" s="131"/>
      <c r="D128" s="128" t="s">
        <v>14</v>
      </c>
      <c r="E128" s="147">
        <f t="shared" ref="E128:E130" si="37">+I128+M128+Q128+U128+Y128+AC128</f>
        <v>0</v>
      </c>
      <c r="F128" s="57">
        <f t="shared" ref="F128:F130" si="38">+J128+N128+R128+V128+Z128+AD128</f>
        <v>0</v>
      </c>
      <c r="G128" s="57">
        <f t="shared" ref="G128:G130" si="39">+K128+O128+S128+W128+AA128+AE128</f>
        <v>0</v>
      </c>
      <c r="I128" s="147">
        <f>+'31120'!E128</f>
        <v>0</v>
      </c>
      <c r="J128" s="57">
        <f>+'31120'!F128</f>
        <v>0</v>
      </c>
      <c r="K128" s="57">
        <f>+'31120'!G128</f>
        <v>0</v>
      </c>
      <c r="M128" s="147">
        <f>+'31130'!E128</f>
        <v>0</v>
      </c>
      <c r="N128" s="57">
        <f>+'31130'!F128</f>
        <v>0</v>
      </c>
      <c r="O128" s="57">
        <f>+'31130'!G128</f>
        <v>0</v>
      </c>
      <c r="Q128" s="147">
        <f>+'31200'!E128</f>
        <v>0</v>
      </c>
      <c r="R128" s="57">
        <f>+'31200'!F128</f>
        <v>0</v>
      </c>
      <c r="S128" s="57">
        <f>+'31200'!G128</f>
        <v>0</v>
      </c>
      <c r="U128" s="147">
        <f>+'32200'!E128</f>
        <v>0</v>
      </c>
      <c r="V128" s="57">
        <f>+'32200'!F128</f>
        <v>0</v>
      </c>
      <c r="W128" s="57">
        <f>+'32200'!G128</f>
        <v>0</v>
      </c>
      <c r="Y128" s="147">
        <f>+'32300'!E128</f>
        <v>0</v>
      </c>
      <c r="Z128" s="57">
        <f>+'32300'!F128</f>
        <v>0</v>
      </c>
      <c r="AA128" s="57">
        <f>+'32300'!G128</f>
        <v>0</v>
      </c>
      <c r="AC128" s="147">
        <f>+'32400'!E128</f>
        <v>0</v>
      </c>
      <c r="AD128" s="57">
        <f>+'32400'!F128</f>
        <v>0</v>
      </c>
      <c r="AE128" s="57">
        <f>+'32400'!G128</f>
        <v>0</v>
      </c>
    </row>
    <row r="129" spans="2:31" x14ac:dyDescent="0.25">
      <c r="B129" s="126">
        <v>3120</v>
      </c>
      <c r="C129" s="131"/>
      <c r="D129" s="128" t="s">
        <v>19</v>
      </c>
      <c r="E129" s="147">
        <f t="shared" si="37"/>
        <v>0</v>
      </c>
      <c r="F129" s="57">
        <f t="shared" si="38"/>
        <v>0</v>
      </c>
      <c r="G129" s="57">
        <f t="shared" si="39"/>
        <v>0</v>
      </c>
      <c r="I129" s="147">
        <f>+'31120'!E129</f>
        <v>0</v>
      </c>
      <c r="J129" s="57">
        <f>+'31120'!F129</f>
        <v>0</v>
      </c>
      <c r="K129" s="57">
        <f>+'31120'!G129</f>
        <v>0</v>
      </c>
      <c r="M129" s="147">
        <f>+'31130'!E129</f>
        <v>0</v>
      </c>
      <c r="N129" s="57">
        <f>+'31130'!F129</f>
        <v>0</v>
      </c>
      <c r="O129" s="57">
        <f>+'31130'!G129</f>
        <v>0</v>
      </c>
      <c r="Q129" s="147">
        <f>+'31200'!E129</f>
        <v>0</v>
      </c>
      <c r="R129" s="57">
        <f>+'31200'!F129</f>
        <v>0</v>
      </c>
      <c r="S129" s="57">
        <f>+'31200'!G129</f>
        <v>0</v>
      </c>
      <c r="U129" s="147">
        <f>+'32200'!E129</f>
        <v>0</v>
      </c>
      <c r="V129" s="57">
        <f>+'32200'!F129</f>
        <v>0</v>
      </c>
      <c r="W129" s="57">
        <f>+'32200'!G129</f>
        <v>0</v>
      </c>
      <c r="Y129" s="147">
        <f>+'32300'!E129</f>
        <v>0</v>
      </c>
      <c r="Z129" s="57">
        <f>+'32300'!F129</f>
        <v>0</v>
      </c>
      <c r="AA129" s="57">
        <f>+'32300'!G129</f>
        <v>0</v>
      </c>
      <c r="AC129" s="147">
        <f>+'32400'!E129</f>
        <v>0</v>
      </c>
      <c r="AD129" s="57">
        <f>+'32400'!F129</f>
        <v>0</v>
      </c>
      <c r="AE129" s="57">
        <f>+'32400'!G129</f>
        <v>0</v>
      </c>
    </row>
    <row r="130" spans="2:31" x14ac:dyDescent="0.25">
      <c r="B130" s="126">
        <v>3130</v>
      </c>
      <c r="C130" s="131"/>
      <c r="D130" s="128" t="s">
        <v>23</v>
      </c>
      <c r="E130" s="147">
        <f t="shared" si="37"/>
        <v>0</v>
      </c>
      <c r="F130" s="57">
        <f t="shared" si="38"/>
        <v>0</v>
      </c>
      <c r="G130" s="57">
        <f t="shared" si="39"/>
        <v>0</v>
      </c>
      <c r="I130" s="147">
        <f>+'31120'!E130</f>
        <v>0</v>
      </c>
      <c r="J130" s="57">
        <f>+'31120'!F130</f>
        <v>0</v>
      </c>
      <c r="K130" s="57">
        <f>+'31120'!G130</f>
        <v>0</v>
      </c>
      <c r="M130" s="147">
        <f>+'31130'!E130</f>
        <v>0</v>
      </c>
      <c r="N130" s="57">
        <f>+'31130'!F130</f>
        <v>0</v>
      </c>
      <c r="O130" s="57">
        <f>+'31130'!G130</f>
        <v>0</v>
      </c>
      <c r="Q130" s="147">
        <f>+'31200'!E130</f>
        <v>0</v>
      </c>
      <c r="R130" s="57">
        <f>+'31200'!F130</f>
        <v>0</v>
      </c>
      <c r="S130" s="57">
        <f>+'31200'!G130</f>
        <v>0</v>
      </c>
      <c r="U130" s="147">
        <f>+'32200'!E130</f>
        <v>0</v>
      </c>
      <c r="V130" s="57">
        <f>+'32200'!F130</f>
        <v>0</v>
      </c>
      <c r="W130" s="57">
        <f>+'32200'!G130</f>
        <v>0</v>
      </c>
      <c r="Y130" s="147">
        <f>+'32300'!E130</f>
        <v>0</v>
      </c>
      <c r="Z130" s="57">
        <f>+'32300'!F130</f>
        <v>0</v>
      </c>
      <c r="AA130" s="57">
        <f>+'32300'!G130</f>
        <v>0</v>
      </c>
      <c r="AC130" s="147">
        <f>+'32400'!E130</f>
        <v>0</v>
      </c>
      <c r="AD130" s="57">
        <f>+'32400'!F130</f>
        <v>0</v>
      </c>
      <c r="AE130" s="57">
        <f>+'32400'!G130</f>
        <v>0</v>
      </c>
    </row>
    <row r="131" spans="2:31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</row>
    <row r="132" spans="2:31" x14ac:dyDescent="0.25">
      <c r="B132" s="126">
        <v>3200</v>
      </c>
      <c r="C132" s="132" t="s">
        <v>107</v>
      </c>
      <c r="E132" s="148">
        <f>SUM(E133:E137)</f>
        <v>6790505.1500000004</v>
      </c>
      <c r="F132" s="75">
        <f>SUM(F133:F137)</f>
        <v>3644448.54</v>
      </c>
      <c r="G132" s="75">
        <f>SUM(G133:G137)</f>
        <v>3384175.2399999998</v>
      </c>
      <c r="I132" s="148">
        <f>+'31120'!E132</f>
        <v>6790505.1500000004</v>
      </c>
      <c r="J132" s="75">
        <f>+'31120'!F132</f>
        <v>3644448.54</v>
      </c>
      <c r="K132" s="75">
        <f>+'31120'!G132</f>
        <v>3384175.2399999998</v>
      </c>
      <c r="M132" s="148">
        <f>+'31130'!E132</f>
        <v>0</v>
      </c>
      <c r="N132" s="75">
        <f>+'31130'!F132</f>
        <v>0</v>
      </c>
      <c r="O132" s="75">
        <f>+'31130'!G132</f>
        <v>0</v>
      </c>
      <c r="Q132" s="148">
        <f>+'31200'!E132</f>
        <v>0</v>
      </c>
      <c r="R132" s="75">
        <f>+'31200'!F132</f>
        <v>0</v>
      </c>
      <c r="S132" s="75">
        <f>+'31200'!G132</f>
        <v>0</v>
      </c>
      <c r="U132" s="148">
        <f>+'32200'!E132</f>
        <v>0</v>
      </c>
      <c r="V132" s="75">
        <f>+'32200'!F132</f>
        <v>0</v>
      </c>
      <c r="W132" s="75">
        <f>+'32200'!G132</f>
        <v>0</v>
      </c>
      <c r="Y132" s="148">
        <f>+'32300'!E132</f>
        <v>0</v>
      </c>
      <c r="Z132" s="75">
        <f>+'32300'!F132</f>
        <v>0</v>
      </c>
      <c r="AA132" s="75">
        <f>+'32300'!G132</f>
        <v>0</v>
      </c>
      <c r="AC132" s="148">
        <f>+'32400'!E132</f>
        <v>0</v>
      </c>
      <c r="AD132" s="75">
        <f>+'32400'!F132</f>
        <v>0</v>
      </c>
      <c r="AE132" s="75">
        <f>+'32400'!G132</f>
        <v>0</v>
      </c>
    </row>
    <row r="133" spans="2:31" x14ac:dyDescent="0.25">
      <c r="B133" s="126">
        <v>3210</v>
      </c>
      <c r="C133" s="131"/>
      <c r="D133" s="128" t="s">
        <v>109</v>
      </c>
      <c r="E133" s="147">
        <f t="shared" ref="E133:E137" si="40">+I133+M133+Q133+U133+Y133+AC133</f>
        <v>42736.69</v>
      </c>
      <c r="F133" s="57">
        <f t="shared" ref="F133:F137" si="41">+J133+N133+R133+V133+Z133+AD133</f>
        <v>169688.87</v>
      </c>
      <c r="G133" s="57">
        <f t="shared" ref="G133:G137" si="42">+K133+O133+S133+W133+AA133+AE133</f>
        <v>-11203.52</v>
      </c>
      <c r="I133" s="147">
        <f>+'31120'!E133</f>
        <v>42736.69</v>
      </c>
      <c r="J133" s="57">
        <f>+'31120'!F133</f>
        <v>169688.87</v>
      </c>
      <c r="K133" s="57">
        <f>+'31120'!G133</f>
        <v>-11203.52</v>
      </c>
      <c r="M133" s="147">
        <f>+'31130'!E133</f>
        <v>0</v>
      </c>
      <c r="N133" s="57">
        <f>+'31130'!F133</f>
        <v>0</v>
      </c>
      <c r="O133" s="57">
        <f>+'31130'!G133</f>
        <v>0</v>
      </c>
      <c r="Q133" s="147">
        <f>+'31200'!E133</f>
        <v>0</v>
      </c>
      <c r="R133" s="57">
        <f>+'31200'!F133</f>
        <v>0</v>
      </c>
      <c r="S133" s="57">
        <f>+'31200'!G133</f>
        <v>0</v>
      </c>
      <c r="U133" s="147">
        <f>+'32200'!E133</f>
        <v>0</v>
      </c>
      <c r="V133" s="57">
        <f>+'32200'!F133</f>
        <v>0</v>
      </c>
      <c r="W133" s="57">
        <f>+'32200'!G133</f>
        <v>0</v>
      </c>
      <c r="Y133" s="147">
        <f>+'32300'!E133</f>
        <v>0</v>
      </c>
      <c r="Z133" s="57">
        <f>+'32300'!F133</f>
        <v>0</v>
      </c>
      <c r="AA133" s="57">
        <f>+'32300'!G133</f>
        <v>0</v>
      </c>
      <c r="AC133" s="147">
        <f>+'32400'!E133</f>
        <v>0</v>
      </c>
      <c r="AD133" s="57">
        <f>+'32400'!F133</f>
        <v>0</v>
      </c>
      <c r="AE133" s="57">
        <f>+'32400'!G133</f>
        <v>0</v>
      </c>
    </row>
    <row r="134" spans="2:31" x14ac:dyDescent="0.25">
      <c r="B134" s="126">
        <v>3220</v>
      </c>
      <c r="C134" s="131"/>
      <c r="D134" s="128" t="s">
        <v>38</v>
      </c>
      <c r="E134" s="147">
        <f t="shared" si="40"/>
        <v>6747768.46</v>
      </c>
      <c r="F134" s="57">
        <f t="shared" si="41"/>
        <v>3474759.67</v>
      </c>
      <c r="G134" s="57">
        <f t="shared" si="42"/>
        <v>3395378.76</v>
      </c>
      <c r="I134" s="147">
        <f>+'31120'!E134</f>
        <v>6747768.46</v>
      </c>
      <c r="J134" s="57">
        <f>+'31120'!F134</f>
        <v>3474759.67</v>
      </c>
      <c r="K134" s="57">
        <f>+'31120'!G134</f>
        <v>3395378.76</v>
      </c>
      <c r="M134" s="147">
        <f>+'31130'!E134</f>
        <v>0</v>
      </c>
      <c r="N134" s="57">
        <f>+'31130'!F134</f>
        <v>0</v>
      </c>
      <c r="O134" s="57">
        <f>+'31130'!G134</f>
        <v>0</v>
      </c>
      <c r="Q134" s="147">
        <f>+'31200'!E134</f>
        <v>0</v>
      </c>
      <c r="R134" s="57">
        <f>+'31200'!F134</f>
        <v>0</v>
      </c>
      <c r="S134" s="57">
        <f>+'31200'!G134</f>
        <v>0</v>
      </c>
      <c r="U134" s="147">
        <f>+'32200'!E134</f>
        <v>0</v>
      </c>
      <c r="V134" s="57">
        <f>+'32200'!F134</f>
        <v>0</v>
      </c>
      <c r="W134" s="57">
        <f>+'32200'!G134</f>
        <v>0</v>
      </c>
      <c r="Y134" s="147">
        <f>+'32300'!E134</f>
        <v>0</v>
      </c>
      <c r="Z134" s="57">
        <f>+'32300'!F134</f>
        <v>0</v>
      </c>
      <c r="AA134" s="57">
        <f>+'32300'!G134</f>
        <v>0</v>
      </c>
      <c r="AC134" s="147">
        <f>+'32400'!E134</f>
        <v>0</v>
      </c>
      <c r="AD134" s="57">
        <f>+'32400'!F134</f>
        <v>0</v>
      </c>
      <c r="AE134" s="57">
        <f>+'32400'!G134</f>
        <v>0</v>
      </c>
    </row>
    <row r="135" spans="2:31" x14ac:dyDescent="0.25">
      <c r="B135" s="126">
        <v>3230</v>
      </c>
      <c r="C135" s="131"/>
      <c r="D135" s="128" t="s">
        <v>110</v>
      </c>
      <c r="E135" s="147">
        <f t="shared" si="40"/>
        <v>0</v>
      </c>
      <c r="F135" s="57">
        <f t="shared" si="41"/>
        <v>0</v>
      </c>
      <c r="G135" s="57">
        <f t="shared" si="42"/>
        <v>0</v>
      </c>
      <c r="I135" s="147">
        <f>+'31120'!E135</f>
        <v>0</v>
      </c>
      <c r="J135" s="57">
        <f>+'31120'!F135</f>
        <v>0</v>
      </c>
      <c r="K135" s="57">
        <f>+'31120'!G135</f>
        <v>0</v>
      </c>
      <c r="M135" s="147">
        <f>+'31130'!E135</f>
        <v>0</v>
      </c>
      <c r="N135" s="57">
        <f>+'31130'!F135</f>
        <v>0</v>
      </c>
      <c r="O135" s="57">
        <f>+'31130'!G135</f>
        <v>0</v>
      </c>
      <c r="Q135" s="147">
        <f>+'31200'!E135</f>
        <v>0</v>
      </c>
      <c r="R135" s="57">
        <f>+'31200'!F135</f>
        <v>0</v>
      </c>
      <c r="S135" s="57">
        <f>+'31200'!G135</f>
        <v>0</v>
      </c>
      <c r="U135" s="147">
        <f>+'32200'!E135</f>
        <v>0</v>
      </c>
      <c r="V135" s="57">
        <f>+'32200'!F135</f>
        <v>0</v>
      </c>
      <c r="W135" s="57">
        <f>+'32200'!G135</f>
        <v>0</v>
      </c>
      <c r="Y135" s="147">
        <f>+'32300'!E135</f>
        <v>0</v>
      </c>
      <c r="Z135" s="57">
        <f>+'32300'!F135</f>
        <v>0</v>
      </c>
      <c r="AA135" s="57">
        <f>+'32300'!G135</f>
        <v>0</v>
      </c>
      <c r="AC135" s="147">
        <f>+'32400'!E135</f>
        <v>0</v>
      </c>
      <c r="AD135" s="57">
        <f>+'32400'!F135</f>
        <v>0</v>
      </c>
      <c r="AE135" s="57">
        <f>+'32400'!G135</f>
        <v>0</v>
      </c>
    </row>
    <row r="136" spans="2:31" x14ac:dyDescent="0.25">
      <c r="B136" s="126">
        <v>3240</v>
      </c>
      <c r="C136" s="131"/>
      <c r="D136" s="128" t="s">
        <v>45</v>
      </c>
      <c r="E136" s="147">
        <f t="shared" si="40"/>
        <v>0</v>
      </c>
      <c r="F136" s="57">
        <f t="shared" si="41"/>
        <v>0</v>
      </c>
      <c r="G136" s="57">
        <f t="shared" si="42"/>
        <v>0</v>
      </c>
      <c r="I136" s="147">
        <f>+'31120'!E136</f>
        <v>0</v>
      </c>
      <c r="J136" s="57">
        <f>+'31120'!F136</f>
        <v>0</v>
      </c>
      <c r="K136" s="57">
        <f>+'31120'!G136</f>
        <v>0</v>
      </c>
      <c r="M136" s="147">
        <f>+'31130'!E136</f>
        <v>0</v>
      </c>
      <c r="N136" s="57">
        <f>+'31130'!F136</f>
        <v>0</v>
      </c>
      <c r="O136" s="57">
        <f>+'31130'!G136</f>
        <v>0</v>
      </c>
      <c r="Q136" s="147">
        <f>+'31200'!E136</f>
        <v>0</v>
      </c>
      <c r="R136" s="57">
        <f>+'31200'!F136</f>
        <v>0</v>
      </c>
      <c r="S136" s="57">
        <f>+'31200'!G136</f>
        <v>0</v>
      </c>
      <c r="U136" s="147">
        <f>+'32200'!E136</f>
        <v>0</v>
      </c>
      <c r="V136" s="57">
        <f>+'32200'!F136</f>
        <v>0</v>
      </c>
      <c r="W136" s="57">
        <f>+'32200'!G136</f>
        <v>0</v>
      </c>
      <c r="Y136" s="147">
        <f>+'32300'!E136</f>
        <v>0</v>
      </c>
      <c r="Z136" s="57">
        <f>+'32300'!F136</f>
        <v>0</v>
      </c>
      <c r="AA136" s="57">
        <f>+'32300'!G136</f>
        <v>0</v>
      </c>
      <c r="AC136" s="147">
        <f>+'32400'!E136</f>
        <v>0</v>
      </c>
      <c r="AD136" s="57">
        <f>+'32400'!F136</f>
        <v>0</v>
      </c>
      <c r="AE136" s="57">
        <f>+'32400'!G136</f>
        <v>0</v>
      </c>
    </row>
    <row r="137" spans="2:31" x14ac:dyDescent="0.25">
      <c r="B137" s="126">
        <v>3250</v>
      </c>
      <c r="C137" s="131"/>
      <c r="D137" s="128" t="s">
        <v>48</v>
      </c>
      <c r="E137" s="147">
        <f t="shared" si="40"/>
        <v>0</v>
      </c>
      <c r="F137" s="57">
        <f t="shared" si="41"/>
        <v>0</v>
      </c>
      <c r="G137" s="57">
        <f t="shared" si="42"/>
        <v>0</v>
      </c>
      <c r="I137" s="147">
        <f>+'31120'!E137</f>
        <v>0</v>
      </c>
      <c r="J137" s="57">
        <f>+'31120'!F137</f>
        <v>0</v>
      </c>
      <c r="K137" s="57">
        <f>+'31120'!G137</f>
        <v>0</v>
      </c>
      <c r="M137" s="147">
        <f>+'31130'!E137</f>
        <v>0</v>
      </c>
      <c r="N137" s="57">
        <f>+'31130'!F137</f>
        <v>0</v>
      </c>
      <c r="O137" s="57">
        <f>+'31130'!G137</f>
        <v>0</v>
      </c>
      <c r="Q137" s="147">
        <f>+'31200'!E137</f>
        <v>0</v>
      </c>
      <c r="R137" s="57">
        <f>+'31200'!F137</f>
        <v>0</v>
      </c>
      <c r="S137" s="57">
        <f>+'31200'!G137</f>
        <v>0</v>
      </c>
      <c r="U137" s="147">
        <f>+'32200'!E137</f>
        <v>0</v>
      </c>
      <c r="V137" s="57">
        <f>+'32200'!F137</f>
        <v>0</v>
      </c>
      <c r="W137" s="57">
        <f>+'32200'!G137</f>
        <v>0</v>
      </c>
      <c r="Y137" s="147">
        <f>+'32300'!E137</f>
        <v>0</v>
      </c>
      <c r="Z137" s="57">
        <f>+'32300'!F137</f>
        <v>0</v>
      </c>
      <c r="AA137" s="57">
        <f>+'32300'!G137</f>
        <v>0</v>
      </c>
      <c r="AC137" s="147">
        <f>+'32400'!E137</f>
        <v>0</v>
      </c>
      <c r="AD137" s="57">
        <f>+'32400'!F137</f>
        <v>0</v>
      </c>
      <c r="AE137" s="57">
        <f>+'32400'!G137</f>
        <v>0</v>
      </c>
    </row>
    <row r="138" spans="2:31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</row>
    <row r="139" spans="2:31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>+'31120'!E139</f>
        <v>0</v>
      </c>
      <c r="J139" s="75">
        <f>+'31120'!F139</f>
        <v>0</v>
      </c>
      <c r="K139" s="75">
        <f>+'31120'!G139</f>
        <v>0</v>
      </c>
      <c r="M139" s="148">
        <f>+'31130'!E139</f>
        <v>0</v>
      </c>
      <c r="N139" s="75">
        <f>+'31130'!F139</f>
        <v>0</v>
      </c>
      <c r="O139" s="75">
        <f>+'31130'!G139</f>
        <v>0</v>
      </c>
      <c r="Q139" s="148">
        <f>+'31200'!E139</f>
        <v>0</v>
      </c>
      <c r="R139" s="75">
        <f>+'31200'!F139</f>
        <v>0</v>
      </c>
      <c r="S139" s="75">
        <f>+'31200'!G139</f>
        <v>0</v>
      </c>
      <c r="U139" s="148">
        <f>+'32200'!E139</f>
        <v>0</v>
      </c>
      <c r="V139" s="75">
        <f>+'32200'!F139</f>
        <v>0</v>
      </c>
      <c r="W139" s="75">
        <f>+'32200'!G139</f>
        <v>0</v>
      </c>
      <c r="Y139" s="148">
        <f>+'32300'!E139</f>
        <v>0</v>
      </c>
      <c r="Z139" s="75">
        <f>+'32300'!F139</f>
        <v>0</v>
      </c>
      <c r="AA139" s="75">
        <f>+'32300'!G139</f>
        <v>0</v>
      </c>
      <c r="AC139" s="148">
        <f>+'32400'!E139</f>
        <v>0</v>
      </c>
      <c r="AD139" s="75">
        <f>+'32400'!F139</f>
        <v>0</v>
      </c>
      <c r="AE139" s="75">
        <f>+'32400'!G139</f>
        <v>0</v>
      </c>
    </row>
    <row r="140" spans="2:31" x14ac:dyDescent="0.25">
      <c r="B140" s="126">
        <v>3310</v>
      </c>
      <c r="C140" s="131"/>
      <c r="D140" s="128" t="s">
        <v>60</v>
      </c>
      <c r="E140" s="147">
        <f t="shared" ref="E140:E141" si="43">+I140+M140+Q140+U140+Y140+AC140</f>
        <v>0</v>
      </c>
      <c r="F140" s="57">
        <f t="shared" ref="F140:F141" si="44">+J140+N140+R140+V140+Z140+AD140</f>
        <v>0</v>
      </c>
      <c r="G140" s="57">
        <f t="shared" ref="G140:G141" si="45">+K140+O140+S140+W140+AA140+AE140</f>
        <v>0</v>
      </c>
      <c r="I140" s="147">
        <f>+'31120'!E140</f>
        <v>0</v>
      </c>
      <c r="J140" s="57">
        <f>+'31120'!F140</f>
        <v>0</v>
      </c>
      <c r="K140" s="57">
        <f>+'31120'!G140</f>
        <v>0</v>
      </c>
      <c r="M140" s="147">
        <f>+'31130'!E140</f>
        <v>0</v>
      </c>
      <c r="N140" s="57">
        <f>+'31130'!F140</f>
        <v>0</v>
      </c>
      <c r="O140" s="57">
        <f>+'31130'!G140</f>
        <v>0</v>
      </c>
      <c r="Q140" s="147">
        <f>+'31200'!E140</f>
        <v>0</v>
      </c>
      <c r="R140" s="57">
        <f>+'31200'!F140</f>
        <v>0</v>
      </c>
      <c r="S140" s="57">
        <f>+'31200'!G140</f>
        <v>0</v>
      </c>
      <c r="U140" s="147">
        <f>+'32200'!E140</f>
        <v>0</v>
      </c>
      <c r="V140" s="57">
        <f>+'32200'!F140</f>
        <v>0</v>
      </c>
      <c r="W140" s="57">
        <f>+'32200'!G140</f>
        <v>0</v>
      </c>
      <c r="Y140" s="147">
        <f>+'32300'!E140</f>
        <v>0</v>
      </c>
      <c r="Z140" s="57">
        <f>+'32300'!F140</f>
        <v>0</v>
      </c>
      <c r="AA140" s="57">
        <f>+'32300'!G140</f>
        <v>0</v>
      </c>
      <c r="AC140" s="147">
        <f>+'32400'!E140</f>
        <v>0</v>
      </c>
      <c r="AD140" s="57">
        <f>+'32400'!F140</f>
        <v>0</v>
      </c>
      <c r="AE140" s="57">
        <f>+'32400'!G140</f>
        <v>0</v>
      </c>
    </row>
    <row r="141" spans="2:31" x14ac:dyDescent="0.25">
      <c r="B141" s="126">
        <v>3320</v>
      </c>
      <c r="C141" s="131"/>
      <c r="D141" s="128" t="s">
        <v>64</v>
      </c>
      <c r="E141" s="147">
        <f t="shared" si="43"/>
        <v>0</v>
      </c>
      <c r="F141" s="57">
        <f t="shared" si="44"/>
        <v>0</v>
      </c>
      <c r="G141" s="57">
        <f t="shared" si="45"/>
        <v>0</v>
      </c>
      <c r="I141" s="147">
        <f>+'31120'!E141</f>
        <v>0</v>
      </c>
      <c r="J141" s="57">
        <f>+'31120'!F141</f>
        <v>0</v>
      </c>
      <c r="K141" s="57">
        <f>+'31120'!G141</f>
        <v>0</v>
      </c>
      <c r="M141" s="147">
        <f>+'31130'!E141</f>
        <v>0</v>
      </c>
      <c r="N141" s="57">
        <f>+'31130'!F141</f>
        <v>0</v>
      </c>
      <c r="O141" s="57">
        <f>+'31130'!G141</f>
        <v>0</v>
      </c>
      <c r="Q141" s="147">
        <f>+'31200'!E141</f>
        <v>0</v>
      </c>
      <c r="R141" s="57">
        <f>+'31200'!F141</f>
        <v>0</v>
      </c>
      <c r="S141" s="57">
        <f>+'31200'!G141</f>
        <v>0</v>
      </c>
      <c r="U141" s="147">
        <f>+'32200'!E141</f>
        <v>0</v>
      </c>
      <c r="V141" s="57">
        <f>+'32200'!F141</f>
        <v>0</v>
      </c>
      <c r="W141" s="57">
        <f>+'32200'!G141</f>
        <v>0</v>
      </c>
      <c r="Y141" s="147">
        <f>+'32300'!E141</f>
        <v>0</v>
      </c>
      <c r="Z141" s="57">
        <f>+'32300'!F141</f>
        <v>0</v>
      </c>
      <c r="AA141" s="57">
        <f>+'32300'!G141</f>
        <v>0</v>
      </c>
      <c r="AC141" s="147">
        <f>+'32400'!E141</f>
        <v>0</v>
      </c>
      <c r="AD141" s="57">
        <f>+'32400'!F141</f>
        <v>0</v>
      </c>
      <c r="AE141" s="57">
        <f>+'32400'!G141</f>
        <v>0</v>
      </c>
    </row>
    <row r="142" spans="2:31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</row>
    <row r="143" spans="2:31" x14ac:dyDescent="0.25">
      <c r="B143" s="126">
        <v>3000</v>
      </c>
      <c r="C143" s="131"/>
      <c r="D143" s="130" t="s">
        <v>120</v>
      </c>
      <c r="E143" s="148">
        <f>+E132+E127+E139</f>
        <v>6790505.1500000004</v>
      </c>
      <c r="F143" s="75">
        <f t="shared" ref="F143:G143" si="46">+F132+F127+F139</f>
        <v>3644448.54</v>
      </c>
      <c r="G143" s="75">
        <f t="shared" si="46"/>
        <v>3384175.2399999998</v>
      </c>
      <c r="I143" s="148">
        <f>+'31120'!E143</f>
        <v>6790505.1500000004</v>
      </c>
      <c r="J143" s="75">
        <f>+'31120'!F143</f>
        <v>3644448.54</v>
      </c>
      <c r="K143" s="75">
        <f>+'31120'!G143</f>
        <v>3384175.2399999998</v>
      </c>
      <c r="M143" s="148">
        <f>+'31130'!E143</f>
        <v>0</v>
      </c>
      <c r="N143" s="75">
        <f>+'31130'!F143</f>
        <v>0</v>
      </c>
      <c r="O143" s="75">
        <f>+'31130'!G143</f>
        <v>0</v>
      </c>
      <c r="Q143" s="148">
        <f>+'31200'!E143</f>
        <v>0</v>
      </c>
      <c r="R143" s="75">
        <f>+'31200'!F143</f>
        <v>0</v>
      </c>
      <c r="S143" s="75">
        <f>+'31200'!G143</f>
        <v>0</v>
      </c>
      <c r="U143" s="148">
        <f>+'32200'!E143</f>
        <v>0</v>
      </c>
      <c r="V143" s="75">
        <f>+'32200'!F143</f>
        <v>0</v>
      </c>
      <c r="W143" s="75">
        <f>+'32200'!G143</f>
        <v>0</v>
      </c>
      <c r="Y143" s="148">
        <f>+'32300'!E143</f>
        <v>0</v>
      </c>
      <c r="Z143" s="75">
        <f>+'32300'!F143</f>
        <v>0</v>
      </c>
      <c r="AA143" s="75">
        <f>+'32300'!G143</f>
        <v>0</v>
      </c>
      <c r="AC143" s="148">
        <f>+'32400'!E143</f>
        <v>0</v>
      </c>
      <c r="AD143" s="75">
        <f>+'32400'!F143</f>
        <v>0</v>
      </c>
      <c r="AE143" s="75">
        <f>+'32400'!G143</f>
        <v>0</v>
      </c>
    </row>
    <row r="144" spans="2:31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</row>
    <row r="145" spans="2:31" x14ac:dyDescent="0.25">
      <c r="B145" s="126"/>
      <c r="C145" s="131"/>
      <c r="D145" s="42" t="s">
        <v>124</v>
      </c>
      <c r="E145" s="146">
        <f>+E143+E123</f>
        <v>8029810.7700000005</v>
      </c>
      <c r="F145" s="38">
        <f t="shared" ref="F145:G145" si="47">+F143+F123</f>
        <v>4586779.37</v>
      </c>
      <c r="G145" s="38">
        <f t="shared" si="47"/>
        <v>4124852.3699999996</v>
      </c>
      <c r="I145" s="146">
        <f>+'31120'!E145</f>
        <v>8029810.7700000005</v>
      </c>
      <c r="J145" s="38">
        <f>+'31120'!F145</f>
        <v>4586779.37</v>
      </c>
      <c r="K145" s="38">
        <f>+'31120'!G145</f>
        <v>4124852.3699999996</v>
      </c>
      <c r="M145" s="146">
        <f>+'31130'!E145</f>
        <v>0</v>
      </c>
      <c r="N145" s="38">
        <f>+'31130'!F145</f>
        <v>0</v>
      </c>
      <c r="O145" s="38">
        <f>+'31130'!G145</f>
        <v>0</v>
      </c>
      <c r="Q145" s="146">
        <f>+'31200'!E145</f>
        <v>0</v>
      </c>
      <c r="R145" s="38">
        <f>+'31200'!F145</f>
        <v>0</v>
      </c>
      <c r="S145" s="38">
        <f>+'31200'!G145</f>
        <v>0</v>
      </c>
      <c r="U145" s="146">
        <f>+'32200'!E145</f>
        <v>0</v>
      </c>
      <c r="V145" s="38">
        <f>+'32200'!F145</f>
        <v>0</v>
      </c>
      <c r="W145" s="38">
        <f>+'32200'!G145</f>
        <v>0</v>
      </c>
      <c r="Y145" s="146">
        <f>+'32300'!E145</f>
        <v>0</v>
      </c>
      <c r="Z145" s="38">
        <f>+'32300'!F145</f>
        <v>0</v>
      </c>
      <c r="AA145" s="38">
        <f>+'32300'!G145</f>
        <v>0</v>
      </c>
      <c r="AC145" s="146">
        <f>+'32400'!E145</f>
        <v>0</v>
      </c>
      <c r="AD145" s="38">
        <f>+'32400'!F145</f>
        <v>0</v>
      </c>
      <c r="AE145" s="38">
        <f>+'32400'!G145</f>
        <v>0</v>
      </c>
    </row>
    <row r="146" spans="2:31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</row>
    <row r="147" spans="2:31" x14ac:dyDescent="0.25">
      <c r="E147" s="158">
        <f>+E63-E133</f>
        <v>-5.2386894822120667E-10</v>
      </c>
      <c r="F147" s="158">
        <f t="shared" ref="F147:G147" si="48">+F63-F133</f>
        <v>0</v>
      </c>
      <c r="G147" s="158">
        <f t="shared" si="48"/>
        <v>4.4747139327228069E-10</v>
      </c>
      <c r="I147" s="158">
        <f t="shared" ref="I147:K147" si="49">+I63-I133</f>
        <v>-5.2386894822120667E-10</v>
      </c>
      <c r="J147" s="158">
        <f t="shared" si="49"/>
        <v>0</v>
      </c>
      <c r="K147" s="158">
        <f t="shared" si="49"/>
        <v>4.4747139327228069E-10</v>
      </c>
      <c r="M147" s="158">
        <f t="shared" ref="M147:O147" si="50">+M63-M133</f>
        <v>0</v>
      </c>
      <c r="N147" s="158">
        <f t="shared" si="50"/>
        <v>0</v>
      </c>
      <c r="O147" s="158">
        <f t="shared" si="50"/>
        <v>0</v>
      </c>
      <c r="Q147" s="158">
        <f t="shared" ref="Q147:S147" si="51">+Q63-Q133</f>
        <v>0</v>
      </c>
      <c r="R147" s="158">
        <f t="shared" si="51"/>
        <v>0</v>
      </c>
      <c r="S147" s="158">
        <f t="shared" si="51"/>
        <v>0</v>
      </c>
      <c r="U147" s="158">
        <f t="shared" ref="U147:W147" si="52">+U63-U133</f>
        <v>0</v>
      </c>
      <c r="V147" s="158">
        <f t="shared" si="52"/>
        <v>0</v>
      </c>
      <c r="W147" s="158">
        <f t="shared" si="52"/>
        <v>0</v>
      </c>
      <c r="Y147" s="158">
        <f t="shared" ref="Y147:AA147" si="53">+Y63-Y133</f>
        <v>0</v>
      </c>
      <c r="Z147" s="158">
        <f t="shared" si="53"/>
        <v>0</v>
      </c>
      <c r="AA147" s="158">
        <f t="shared" si="53"/>
        <v>0</v>
      </c>
      <c r="AC147" s="158">
        <f t="shared" ref="AC147:AE147" si="54">+AC63-AC133</f>
        <v>0</v>
      </c>
      <c r="AD147" s="158">
        <f t="shared" si="54"/>
        <v>0</v>
      </c>
      <c r="AE147" s="158">
        <f t="shared" si="54"/>
        <v>0</v>
      </c>
    </row>
    <row r="148" spans="2:31" x14ac:dyDescent="0.25">
      <c r="E148" s="158">
        <f>+E97-E123-E143</f>
        <v>-6079070.9900000002</v>
      </c>
      <c r="F148" s="158">
        <f t="shared" ref="F148:G148" si="55">+F97-F123-F143</f>
        <v>-3156219.0300000003</v>
      </c>
      <c r="G148" s="158">
        <f t="shared" si="55"/>
        <v>-3133811.9899999998</v>
      </c>
      <c r="I148" s="158">
        <f t="shared" ref="I148:K148" si="56">+I97-I123-I143</f>
        <v>-6079070.9900000002</v>
      </c>
      <c r="J148" s="158">
        <f t="shared" si="56"/>
        <v>-3156219.0300000003</v>
      </c>
      <c r="K148" s="158">
        <f t="shared" si="56"/>
        <v>-3133811.9899999998</v>
      </c>
      <c r="M148" s="158">
        <f t="shared" ref="M148:O148" si="57">+M97-M123-M143</f>
        <v>0</v>
      </c>
      <c r="N148" s="158">
        <f t="shared" si="57"/>
        <v>0</v>
      </c>
      <c r="O148" s="158">
        <f t="shared" si="57"/>
        <v>0</v>
      </c>
      <c r="Q148" s="158">
        <f t="shared" ref="Q148:S148" si="58">+Q97-Q123-Q143</f>
        <v>0</v>
      </c>
      <c r="R148" s="158">
        <f t="shared" si="58"/>
        <v>0</v>
      </c>
      <c r="S148" s="158">
        <f t="shared" si="58"/>
        <v>0</v>
      </c>
      <c r="U148" s="158">
        <f t="shared" ref="U148:W148" si="59">+U97-U123-U143</f>
        <v>0</v>
      </c>
      <c r="V148" s="158">
        <f t="shared" si="59"/>
        <v>0</v>
      </c>
      <c r="W148" s="158">
        <f t="shared" si="59"/>
        <v>0</v>
      </c>
      <c r="Y148" s="158">
        <f t="shared" ref="Y148:AA148" si="60">+Y97-Y123-Y143</f>
        <v>0</v>
      </c>
      <c r="Z148" s="158">
        <f t="shared" si="60"/>
        <v>0</v>
      </c>
      <c r="AA148" s="158">
        <f t="shared" si="60"/>
        <v>0</v>
      </c>
      <c r="AC148" s="158">
        <f t="shared" ref="AC148:AE148" si="61">+AC97-AC123-AC143</f>
        <v>0</v>
      </c>
      <c r="AD148" s="158">
        <f t="shared" si="61"/>
        <v>0</v>
      </c>
      <c r="AE148" s="158">
        <f t="shared" si="61"/>
        <v>0</v>
      </c>
    </row>
  </sheetData>
  <mergeCells count="18">
    <mergeCell ref="B67:G67"/>
    <mergeCell ref="B68:G68"/>
    <mergeCell ref="B69:G69"/>
    <mergeCell ref="B1:G1"/>
    <mergeCell ref="B2:G2"/>
    <mergeCell ref="B3:G3"/>
    <mergeCell ref="I1:K3"/>
    <mergeCell ref="M1:O3"/>
    <mergeCell ref="Y67:AA69"/>
    <mergeCell ref="AC67:AE69"/>
    <mergeCell ref="I67:K69"/>
    <mergeCell ref="M67:O69"/>
    <mergeCell ref="AC1:AE3"/>
    <mergeCell ref="Q1:S3"/>
    <mergeCell ref="U1:W3"/>
    <mergeCell ref="Y1:AA3"/>
    <mergeCell ref="Q67:S69"/>
    <mergeCell ref="U67:W69"/>
  </mergeCells>
  <pageMargins left="0.7" right="0.7" top="0.75" bottom="0.75" header="0.3" footer="0.3"/>
  <pageSetup paperSize="119" orientation="portrait" horizontalDpi="1200" verticalDpi="1200" r:id="rId1"/>
  <ignoredErrors>
    <ignoredError sqref="E6:V13 E27:V30 E52:V57 E18:V24 E59:V63 E74:V95 E97:N123 O97:V123 E127:V145 W6:AE39 W40:AE62 W63:AE63 W74:AE107 W127:W145 W108:AE126 W146:AE146 X127:AE145" unlockedFormula="1"/>
    <ignoredError sqref="E14:V17 E48:V51 E31:V47 E58:V58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</vt:lpstr>
      <vt:lpstr>Int. 31120</vt:lpstr>
      <vt:lpstr>31120</vt:lpstr>
      <vt:lpstr>Int. 31130</vt:lpstr>
      <vt:lpstr>31130</vt:lpstr>
      <vt:lpstr>Int. 31200</vt:lpstr>
      <vt:lpstr>31200</vt:lpstr>
      <vt:lpstr>Int. 32200</vt:lpstr>
      <vt:lpstr>32200</vt:lpstr>
      <vt:lpstr>Int. 32300</vt:lpstr>
      <vt:lpstr>32300</vt:lpstr>
      <vt:lpstr>Int. 32400</vt:lpstr>
      <vt:lpstr>32400</vt:lpstr>
      <vt:lpstr>Int. Paramunicipal</vt:lpstr>
      <vt:lpstr>Paramunicipal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</dc:creator>
  <cp:lastModifiedBy>MCSC</cp:lastModifiedBy>
  <dcterms:created xsi:type="dcterms:W3CDTF">2020-02-03T17:15:15Z</dcterms:created>
  <dcterms:modified xsi:type="dcterms:W3CDTF">2024-11-13T22:00:58Z</dcterms:modified>
</cp:coreProperties>
</file>