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0200" windowHeight="463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5" l="1"/>
  <c r="C74" i="5"/>
  <c r="B74" i="5"/>
  <c r="D72" i="5"/>
  <c r="C72" i="5"/>
  <c r="B72" i="5"/>
  <c r="D70" i="5"/>
  <c r="D68" i="5"/>
  <c r="C68" i="5"/>
  <c r="D64" i="5"/>
  <c r="C64" i="5"/>
  <c r="D63" i="5"/>
  <c r="C63" i="5"/>
  <c r="D59" i="5"/>
  <c r="C59" i="5"/>
  <c r="B59" i="5"/>
  <c r="D57" i="5"/>
  <c r="C57" i="5"/>
  <c r="B57" i="5"/>
  <c r="D48" i="5"/>
  <c r="C48" i="5"/>
  <c r="B48" i="5"/>
  <c r="D49" i="5"/>
  <c r="C49" i="5"/>
  <c r="B49" i="5"/>
  <c r="D44" i="5"/>
  <c r="C44" i="5"/>
  <c r="B44" i="5"/>
  <c r="D40" i="5"/>
  <c r="C40" i="5"/>
  <c r="B40" i="5"/>
  <c r="D37" i="5"/>
  <c r="C37" i="5"/>
  <c r="B37" i="5"/>
  <c r="D29" i="5"/>
  <c r="C29" i="5"/>
  <c r="B29" i="5"/>
  <c r="D33" i="5"/>
  <c r="C33" i="5"/>
  <c r="B33" i="5"/>
  <c r="D25" i="5"/>
  <c r="C25" i="5"/>
  <c r="B25" i="5"/>
  <c r="B23" i="5"/>
  <c r="C23" i="5"/>
  <c r="D23" i="5"/>
  <c r="D21" i="5"/>
  <c r="B21" i="5"/>
  <c r="C21" i="5"/>
  <c r="D17" i="5"/>
  <c r="C17" i="5"/>
  <c r="D13" i="5"/>
  <c r="C13" i="5"/>
  <c r="B13" i="5"/>
  <c r="D8" i="5"/>
  <c r="C8" i="5"/>
  <c r="B8" i="5"/>
  <c r="G67" i="6"/>
  <c r="G75" i="6"/>
  <c r="F75" i="6"/>
  <c r="E75" i="6"/>
  <c r="D75" i="6"/>
  <c r="C75" i="6"/>
  <c r="B75" i="6"/>
  <c r="G70" i="6"/>
  <c r="F70" i="6"/>
  <c r="E70" i="6"/>
  <c r="D70" i="6"/>
  <c r="C70" i="6"/>
  <c r="B70" i="6"/>
  <c r="F67" i="6"/>
  <c r="E67" i="6"/>
  <c r="D67" i="6"/>
  <c r="C67" i="6"/>
  <c r="B67" i="6"/>
  <c r="G65" i="6"/>
  <c r="F65" i="6"/>
  <c r="E65" i="6"/>
  <c r="D65" i="6"/>
  <c r="C65" i="6"/>
  <c r="B65" i="6"/>
  <c r="G59" i="6"/>
  <c r="F59" i="6"/>
  <c r="E59" i="6"/>
  <c r="D59" i="6"/>
  <c r="C59" i="6"/>
  <c r="B59" i="6"/>
  <c r="G54" i="6"/>
  <c r="F54" i="6"/>
  <c r="E54" i="6"/>
  <c r="D54" i="6"/>
  <c r="C54" i="6"/>
  <c r="B54" i="6"/>
  <c r="G45" i="6"/>
  <c r="F45" i="6"/>
  <c r="E45" i="6"/>
  <c r="D45" i="6"/>
  <c r="C45" i="6"/>
  <c r="B45" i="6"/>
  <c r="G41" i="6"/>
  <c r="F41" i="6"/>
  <c r="E41" i="6"/>
  <c r="D41" i="6"/>
  <c r="C41" i="6"/>
  <c r="B41" i="6"/>
  <c r="G35" i="6"/>
  <c r="F35" i="6"/>
  <c r="E35" i="6"/>
  <c r="D35" i="6"/>
  <c r="C35" i="6"/>
  <c r="B35" i="6"/>
  <c r="G28" i="6"/>
  <c r="F28" i="6"/>
  <c r="E28" i="6"/>
  <c r="D28" i="6"/>
  <c r="C28" i="6"/>
  <c r="B28" i="6"/>
  <c r="G16" i="6"/>
  <c r="F16" i="6"/>
  <c r="E16" i="6"/>
  <c r="D16" i="6"/>
  <c r="C16" i="6"/>
  <c r="B16" i="6"/>
  <c r="G159" i="7"/>
  <c r="F159" i="7"/>
  <c r="E159" i="7"/>
  <c r="D159" i="7"/>
  <c r="C159" i="7"/>
  <c r="B159" i="7"/>
  <c r="G150" i="7"/>
  <c r="F150" i="7"/>
  <c r="E150" i="7"/>
  <c r="D150" i="7"/>
  <c r="C150" i="7"/>
  <c r="B150" i="7"/>
  <c r="G146" i="7"/>
  <c r="F146" i="7"/>
  <c r="E146" i="7"/>
  <c r="D146" i="7"/>
  <c r="C146" i="7"/>
  <c r="B146" i="7"/>
  <c r="G137" i="7"/>
  <c r="F137" i="7"/>
  <c r="E137" i="7"/>
  <c r="D137" i="7"/>
  <c r="C137" i="7"/>
  <c r="B137" i="7"/>
  <c r="G133" i="7"/>
  <c r="F133" i="7"/>
  <c r="E133" i="7"/>
  <c r="D133" i="7"/>
  <c r="C133" i="7"/>
  <c r="B133" i="7"/>
  <c r="G123" i="7"/>
  <c r="F123" i="7"/>
  <c r="E123" i="7"/>
  <c r="D123" i="7"/>
  <c r="C123" i="7"/>
  <c r="B123" i="7"/>
  <c r="G113" i="7"/>
  <c r="F113" i="7"/>
  <c r="E113" i="7"/>
  <c r="D113" i="7"/>
  <c r="C113" i="7"/>
  <c r="B113" i="7"/>
  <c r="G103" i="7"/>
  <c r="F103" i="7"/>
  <c r="E103" i="7"/>
  <c r="E84" i="7" s="1"/>
  <c r="D103" i="7"/>
  <c r="C103" i="7"/>
  <c r="B103" i="7"/>
  <c r="G93" i="7"/>
  <c r="F93" i="7"/>
  <c r="E93" i="7"/>
  <c r="D93" i="7"/>
  <c r="C93" i="7"/>
  <c r="B93" i="7"/>
  <c r="G85" i="7"/>
  <c r="F85" i="7"/>
  <c r="E85" i="7"/>
  <c r="D85" i="7"/>
  <c r="C85" i="7"/>
  <c r="B85" i="7"/>
  <c r="B84" i="7" s="1"/>
  <c r="G84" i="7"/>
  <c r="D84" i="7"/>
  <c r="C84" i="7"/>
  <c r="G75" i="7"/>
  <c r="F75" i="7"/>
  <c r="E75" i="7"/>
  <c r="D75" i="7"/>
  <c r="C75" i="7"/>
  <c r="B75" i="7"/>
  <c r="G71" i="7"/>
  <c r="F71" i="7"/>
  <c r="E71" i="7"/>
  <c r="D71" i="7"/>
  <c r="C71" i="7"/>
  <c r="B71" i="7"/>
  <c r="G62" i="7"/>
  <c r="F62" i="7"/>
  <c r="E62" i="7"/>
  <c r="D62" i="7"/>
  <c r="C62" i="7"/>
  <c r="B62" i="7"/>
  <c r="G58" i="7"/>
  <c r="F58" i="7"/>
  <c r="E58" i="7"/>
  <c r="D58" i="7"/>
  <c r="C58" i="7"/>
  <c r="B58" i="7"/>
  <c r="G48" i="7"/>
  <c r="F48" i="7"/>
  <c r="E48" i="7"/>
  <c r="D48" i="7"/>
  <c r="C48" i="7"/>
  <c r="B48" i="7"/>
  <c r="G38" i="7"/>
  <c r="F38" i="7"/>
  <c r="E38" i="7"/>
  <c r="D38" i="7"/>
  <c r="C38" i="7"/>
  <c r="B38" i="7"/>
  <c r="G28" i="7"/>
  <c r="G9" i="7" s="1"/>
  <c r="F28" i="7"/>
  <c r="E28" i="7"/>
  <c r="D28" i="7"/>
  <c r="C28" i="7"/>
  <c r="B28" i="7"/>
  <c r="G18" i="7"/>
  <c r="F18" i="7"/>
  <c r="E18" i="7"/>
  <c r="D18" i="7"/>
  <c r="C18" i="7"/>
  <c r="B18" i="7"/>
  <c r="G10" i="7"/>
  <c r="F10" i="7"/>
  <c r="F9" i="7" s="1"/>
  <c r="E10" i="7"/>
  <c r="D10" i="7"/>
  <c r="C10" i="7"/>
  <c r="B10" i="7"/>
  <c r="B9" i="7"/>
  <c r="G51" i="8"/>
  <c r="F51" i="8"/>
  <c r="E51" i="8"/>
  <c r="D51" i="8"/>
  <c r="C51" i="8"/>
  <c r="B51" i="8"/>
  <c r="G36" i="8"/>
  <c r="F36" i="8"/>
  <c r="E36" i="8"/>
  <c r="D36" i="8"/>
  <c r="C36" i="8"/>
  <c r="B36" i="8"/>
  <c r="G9" i="8"/>
  <c r="F9" i="8"/>
  <c r="E9" i="8"/>
  <c r="D9" i="8"/>
  <c r="C9" i="8"/>
  <c r="B9" i="8"/>
  <c r="G43" i="9"/>
  <c r="F43" i="9"/>
  <c r="E43" i="9"/>
  <c r="D43" i="9"/>
  <c r="C43" i="9"/>
  <c r="B43" i="9"/>
  <c r="G9" i="9"/>
  <c r="F9" i="9"/>
  <c r="E9" i="9"/>
  <c r="D9" i="9"/>
  <c r="C9" i="9"/>
  <c r="B9" i="9"/>
  <c r="G33" i="10"/>
  <c r="F33" i="10"/>
  <c r="E33" i="10"/>
  <c r="D33" i="10"/>
  <c r="C33" i="10"/>
  <c r="B33" i="10"/>
  <c r="G21" i="10"/>
  <c r="F21" i="10"/>
  <c r="E21" i="10"/>
  <c r="D21" i="10"/>
  <c r="C21" i="10"/>
  <c r="B21" i="10"/>
  <c r="G9" i="10"/>
  <c r="F9" i="10"/>
  <c r="E9" i="10"/>
  <c r="D9" i="10"/>
  <c r="C9" i="10"/>
  <c r="B9" i="10"/>
  <c r="B47" i="2"/>
  <c r="F84" i="7" l="1"/>
  <c r="C9" i="7"/>
  <c r="E9" i="7"/>
  <c r="D9" i="7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G74" i="6"/>
  <c r="G73" i="6"/>
  <c r="G68" i="6"/>
  <c r="G61" i="6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37" i="6"/>
  <c r="E37" i="6"/>
  <c r="D37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37" i="6"/>
  <c r="B37" i="6"/>
  <c r="C70" i="5"/>
  <c r="B68" i="5"/>
  <c r="B64" i="5"/>
  <c r="B63" i="5"/>
  <c r="D55" i="5"/>
  <c r="D53" i="5"/>
  <c r="C55" i="5"/>
  <c r="C53" i="5"/>
  <c r="B5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F79" i="2" l="1"/>
  <c r="F47" i="2"/>
  <c r="F59" i="2" s="1"/>
  <c r="F81" i="2" s="1"/>
  <c r="E47" i="2"/>
  <c r="E59" i="2" s="1"/>
  <c r="E81" i="2" s="1"/>
  <c r="K20" i="4"/>
  <c r="E20" i="4"/>
  <c r="I20" i="4"/>
  <c r="C77" i="9"/>
  <c r="E77" i="9"/>
  <c r="J20" i="4"/>
  <c r="G20" i="4"/>
  <c r="H20" i="4"/>
  <c r="G8" i="3"/>
  <c r="G20" i="3" s="1"/>
  <c r="E8" i="3"/>
  <c r="E20" i="3" s="1"/>
  <c r="B8" i="3"/>
  <c r="B20" i="3" s="1"/>
  <c r="G37" i="6"/>
  <c r="D77" i="9" l="1"/>
  <c r="G77" i="9"/>
  <c r="B77" i="9"/>
  <c r="F77" i="9"/>
  <c r="G42" i="6"/>
  <c r="B38" i="2" l="1"/>
  <c r="C31" i="2"/>
  <c r="B31" i="2"/>
  <c r="C25" i="2"/>
  <c r="B25" i="2"/>
  <c r="C17" i="2"/>
  <c r="B17" i="2"/>
  <c r="C9" i="2"/>
  <c r="B9" i="2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C32" i="1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<sst xmlns="http://schemas.openxmlformats.org/spreadsheetml/2006/main" count="1047" uniqueCount="620">
  <si>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</si>
  <si>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</si>
  <si>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</si>
  <si>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</si>
  <si>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</si>
  <si>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</si>
  <si>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</si>
  <si>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</si>
  <si>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</si>
  <si>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</si>
  <si>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</si>
  <si>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</si>
  <si>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</si>
  <si>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</si>
  <si>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</si>
  <si>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</si>
  <si>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</si>
  <si>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</si>
  <si>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</si>
  <si>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</si>
  <si>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</si>
  <si>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</si>
  <si>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</si>
  <si>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</si>
  <si>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</si>
  <si>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</si>
  <si>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</si>
  <si>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</si>
  <si>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</si>
  <si>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</si>
  <si>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</si>
  <si>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</si>
  <si>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</si>
  <si>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</si>
  <si>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</si>
  <si>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</si>
  <si>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</si>
  <si>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</si>
  <si>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</si>
  <si>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</si>
  <si>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</si>
  <si>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</si>
  <si>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</si>
  <si>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</si>
  <si>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</si>
  <si>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</si>
  <si>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</si>
  <si>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</si>
  <si>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</si>
  <si>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</si>
  <si>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</si>
  <si>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</si>
  <si>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</si>
  <si>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</si>
  <si>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</si>
  <si>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</si>
  <si>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</si>
  <si>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</si>
  <si>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</si>
  <si>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</si>
  <si>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</si>
  <si>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</si>
  <si>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</si>
  <si>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</si>
  <si>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</si>
  <si>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</si>
  <si>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</si>
  <si>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</si>
  <si>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</si>
  <si>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</si>
  <si>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</si>
  <si>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</si>
  <si>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</si>
  <si>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</si>
  <si>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</si>
  <si>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</si>
  <si>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</si>
  <si>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</si>
  <si>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</si>
  <si>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</si>
  <si>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</si>
  <si>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</si>
  <si>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</si>
  <si>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</si>
  <si>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</si>
  <si>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</si>
  <si>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</si>
  <si>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</si>
  <si>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</si>
  <si>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</si>
  <si>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</si>
  <si>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</si>
  <si>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</si>
  <si>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</si>
  <si>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</si>
  <si>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</si>
  <si>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</si>
  <si>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</si>
  <si>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</si>
  <si>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</si>
  <si>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</si>
  <si>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</si>
  <si>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</si>
  <si>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</si>
  <si>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</si>
  <si>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</si>
  <si>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</si>
  <si>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</si>
  <si>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</si>
  <si>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</si>
  <si>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</si>
  <si>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</si>
  <si>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</si>
  <si>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</si>
  <si>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</si>
  <si>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</si>
  <si>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</si>
  <si>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</si>
  <si>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</si>
  <si>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</si>
  <si>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</si>
  <si>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</si>
  <si>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</si>
  <si>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</si>
  <si>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</si>
  <si>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</si>
  <si>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</si>
  <si>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</si>
  <si>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</si>
  <si>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</si>
  <si>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</si>
  <si>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</si>
  <si>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</si>
  <si>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</si>
  <si>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</si>
  <si>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</si>
  <si>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</si>
  <si>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</si>
  <si>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</si>
  <si>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</si>
  <si>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</si>
  <si>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</si>
  <si>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</si>
  <si>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</si>
  <si>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</si>
  <si>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</si>
  <si>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</si>
  <si>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</si>
  <si>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</si>
  <si>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</si>
  <si>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</si>
  <si>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</si>
  <si>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</si>
  <si>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</si>
  <si>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</si>
  <si>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</si>
  <si>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</si>
  <si>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</si>
  <si>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</si>
  <si>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</si>
  <si>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</si>
  <si>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</si>
  <si>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</si>
  <si>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</si>
  <si>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</si>
  <si>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</si>
  <si>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</si>
  <si>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</si>
  <si>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</si>
  <si>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</si>
  <si>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</si>
  <si>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</si>
  <si>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</si>
  <si>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</si>
  <si>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</si>
  <si>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</si>
  <si>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</si>
  <si>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</si>
  <si>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</si>
  <si>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</si>
  <si>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</si>
  <si>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</si>
  <si>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</si>
  <si>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</si>
  <si>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</si>
  <si>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</si>
  <si>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</si>
  <si>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</si>
  <si>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</si>
  <si>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</si>
  <si>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</si>
  <si>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</si>
  <si>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</si>
  <si>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</si>
  <si>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</si>
  <si>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</si>
  <si>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</si>
  <si>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</si>
  <si>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</si>
  <si>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</si>
  <si>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</si>
  <si>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</si>
  <si>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</si>
  <si>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</si>
  <si>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</si>
  <si>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</si>
  <si>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</si>
  <si>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</si>
  <si>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</si>
  <si>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</si>
  <si>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</si>
  <si>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</si>
  <si>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</si>
  <si>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</si>
  <si>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</si>
  <si>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</si>
  <si>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</si>
  <si>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</si>
  <si>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</si>
  <si>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</si>
  <si>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</si>
  <si>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</si>
  <si>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</si>
  <si>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</si>
  <si>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</si>
  <si>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</si>
  <si>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</si>
  <si>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</si>
  <si>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</si>
  <si>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</si>
  <si>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</si>
  <si>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</si>
  <si>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</si>
  <si>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</si>
  <si>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</si>
  <si>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</si>
  <si>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</si>
  <si>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</si>
  <si>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</si>
  <si>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</si>
  <si>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</si>
  <si>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</si>
  <si>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</si>
  <si>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</si>
  <si>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</si>
  <si>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</si>
  <si>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</si>
  <si>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</si>
  <si>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</si>
  <si>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</si>
  <si>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</si>
  <si>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</si>
  <si>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</si>
  <si>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</si>
  <si>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</si>
  <si>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</si>
  <si>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</si>
  <si>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</si>
  <si>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</si>
  <si>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</si>
  <si>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</si>
  <si>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</si>
  <si>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</si>
  <si>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</si>
  <si>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</si>
  <si>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</si>
  <si>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</si>
  <si>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</si>
  <si>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</si>
  <si>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</si>
  <si>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</si>
  <si>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</si>
  <si>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</si>
  <si>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</si>
  <si>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</si>
  <si>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</si>
  <si>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</si>
  <si>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</si>
  <si>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</si>
  <si>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</si>
  <si>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</si>
  <si>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</si>
  <si>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</si>
  <si>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</si>
  <si>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</si>
  <si>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</si>
  <si>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</si>
  <si>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</si>
  <si>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</si>
  <si>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</si>
  <si>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</si>
  <si>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</si>
  <si>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</si>
  <si>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</si>
  <si>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</si>
  <si>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</si>
  <si>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</si>
  <si>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</si>
  <si>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</si>
  <si>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</si>
  <si>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</si>
  <si>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</si>
  <si>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</si>
  <si>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</si>
  <si>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</si>
  <si>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</si>
  <si>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</si>
  <si>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</si>
  <si>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</si>
  <si>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</si>
  <si>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</si>
  <si>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</si>
  <si>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</si>
  <si>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</si>
  <si>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</si>
  <si>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</si>
  <si>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</si>
  <si>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</si>
  <si>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</si>
  <si>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</si>
  <si>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</si>
  <si>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</si>
  <si>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</si>
  <si>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</si>
  <si>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</si>
  <si>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</si>
  <si>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</si>
  <si>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</si>
  <si>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</si>
  <si>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</si>
  <si>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</si>
  <si>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</si>
  <si>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</si>
  <si>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</si>
  <si>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</si>
  <si>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</si>
  <si>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</si>
  <si>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</si>
  <si>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</si>
  <si>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</si>
  <si>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</si>
  <si>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</si>
  <si>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</si>
  <si>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</si>
  <si>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</si>
  <si>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</si>
  <si>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</si>
  <si>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</si>
  <si>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</si>
  <si>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</si>
  <si>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</si>
  <si>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</si>
  <si>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</si>
  <si>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</si>
  <si>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</si>
  <si>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</si>
  <si>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</si>
  <si>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</si>
  <si>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</si>
  <si>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</si>
  <si>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</si>
  <si>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</si>
  <si>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</si>
  <si>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</si>
  <si>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</si>
  <si>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</si>
  <si>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</si>
  <si>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</si>
  <si>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</si>
  <si>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</si>
  <si>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</si>
  <si>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</si>
  <si>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</si>
  <si>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</si>
  <si>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</si>
  <si>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</si>
  <si>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</si>
  <si>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</si>
  <si>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</si>
  <si>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</si>
  <si>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</si>
  <si>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</si>
  <si>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</si>
  <si>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</si>
  <si>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</si>
  <si>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</si>
  <si>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</si>
  <si>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</si>
  <si>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</si>
  <si>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</si>
  <si>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</si>
  <si>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</si>
  <si>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</si>
  <si>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</si>
  <si>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</si>
  <si>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</si>
  <si>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</si>
  <si>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</si>
  <si>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</si>
  <si>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</si>
  <si>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</si>
  <si>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</si>
  <si>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</si>
  <si>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</si>
  <si>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</si>
  <si>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</si>
  <si>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</si>
  <si>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</si>
  <si>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</si>
  <si>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</si>
  <si>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</si>
  <si>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</si>
  <si>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</si>
  <si>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</si>
  <si>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</si>
  <si>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</si>
  <si>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</si>
  <si>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</si>
  <si>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</si>
  <si>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</si>
  <si>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</si>
  <si>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</si>
  <si>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</si>
  <si>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</si>
  <si>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</si>
  <si>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</si>
  <si>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</si>
  <si>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</si>
  <si>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</si>
  <si>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</si>
  <si>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</si>
  <si>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</si>
  <si>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</si>
  <si>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</si>
  <si>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</si>
  <si>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</si>
  <si>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</si>
  <si>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</si>
  <si>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</si>
  <si>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</si>
  <si>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</si>
  <si>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</si>
  <si>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</si>
  <si>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</si>
  <si>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</si>
  <si>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</si>
  <si>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</si>
  <si>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</si>
  <si>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</si>
  <si>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</si>
  <si>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</si>
  <si>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</si>
  <si>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</si>
  <si>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</si>
  <si>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</si>
  <si>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</si>
  <si>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</si>
  <si>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</si>
  <si>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</si>
  <si>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</si>
  <si>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</si>
  <si>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</si>
  <si>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</si>
  <si>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</si>
  <si>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</si>
  <si>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</si>
  <si>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</si>
  <si>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</si>
  <si>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</si>
  <si>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</si>
  <si>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</si>
  <si>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</si>
  <si>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</si>
  <si>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</si>
  <si>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</si>
  <si>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</si>
  <si>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</si>
  <si>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</si>
  <si>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</si>
  <si>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</si>
  <si>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</si>
  <si>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</si>
  <si>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</si>
  <si>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</si>
  <si>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</si>
  <si>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</si>
  <si>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</si>
  <si>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</si>
  <si>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</si>
  <si>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</si>
  <si>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</si>
  <si>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</si>
  <si>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</si>
  <si>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</si>
  <si>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</si>
  <si>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</si>
  <si>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</si>
  <si>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</si>
  <si>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</si>
  <si>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</si>
  <si>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</si>
  <si>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</si>
  <si>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</si>
  <si>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</si>
  <si>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</si>
  <si>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</si>
  <si>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</si>
  <si>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</si>
  <si>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</si>
  <si>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</si>
  <si>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</si>
  <si>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</si>
  <si>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</si>
  <si>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</si>
  <si>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</si>
  <si>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</si>
  <si>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</si>
  <si>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</si>
  <si>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</si>
  <si>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</si>
  <si>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</si>
  <si>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</si>
  <si>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</si>
  <si>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</si>
  <si>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</si>
  <si>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</si>
  <si>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</si>
  <si>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</si>
  <si>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</si>
  <si>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</si>
  <si>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</si>
  <si>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</si>
  <si>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</si>
  <si>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</si>
  <si>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</si>
  <si>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</si>
  <si>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</si>
  <si>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</si>
  <si>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</si>
  <si>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</si>
  <si>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</si>
  <si>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</si>
  <si>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</si>
  <si>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</si>
  <si>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</si>
  <si>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</si>
  <si>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</si>
  <si>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</si>
  <si>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</si>
  <si>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</si>
  <si>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</si>
  <si>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</si>
  <si>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</si>
  <si>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</si>
  <si>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</si>
  <si>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</si>
  <si>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</si>
  <si>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</si>
  <si>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</si>
  <si>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</si>
  <si>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</si>
  <si>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</si>
  <si>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</si>
  <si>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</si>
  <si>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</si>
  <si>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</si>
  <si>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</si>
  <si>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</si>
  <si>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</si>
  <si>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</si>
  <si>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</si>
  <si>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</si>
  <si>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</si>
  <si>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</si>
  <si>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</si>
  <si>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</si>
  <si>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</si>
  <si>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</si>
  <si>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</si>
  <si>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</si>
  <si>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</si>
  <si>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</si>
  <si>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</si>
  <si>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</si>
  <si>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</si>
  <si>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</si>
  <si>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</si>
  <si>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</si>
  <si>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</si>
  <si>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</si>
  <si>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</si>
  <si>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</si>
  <si>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SANTA CATARINA, GTO. (a)</t>
  </si>
  <si>
    <t>Al 31 de Diciembre de 2023 y al 31 de Diciembre de 2024 (b)</t>
  </si>
  <si>
    <t>Del 1 de Enero al 31 de Diciembre de 2024 (b)</t>
  </si>
  <si>
    <t>31111M340010000 DESPACHO DEL PRESIDENTE MUNICIPAL</t>
  </si>
  <si>
    <t>31111M340020000 SINDICATURA</t>
  </si>
  <si>
    <t>31111M340030000 DESPACHO DE REGIDORES</t>
  </si>
  <si>
    <t>31111M340040000 SECRETARIA DE H. AYUNTAMIENTO</t>
  </si>
  <si>
    <t>31111M340050000 DIRECCION DE PLANEACION</t>
  </si>
  <si>
    <t>31111M340060000 COORDINACION DE UMAIP</t>
  </si>
  <si>
    <t>31111M340070000 COORDINACION DE COMUNICACION SOCIAL</t>
  </si>
  <si>
    <t>31111M340080000 TESORERIA MUNICIPAL</t>
  </si>
  <si>
    <t>31111M340090000 CONTRALORIA MUNICIPAL</t>
  </si>
  <si>
    <t>31111M340100000 OFICIALIA MAYOR</t>
  </si>
  <si>
    <t>31111M340110000 COORDINACION DE JUVENTUD</t>
  </si>
  <si>
    <t>31111M340120000 DIRECCION DE OBRAS PUBLICAS MUNICIPALES</t>
  </si>
  <si>
    <t>31111M340130000 DIRECCION DE CATASTRO</t>
  </si>
  <si>
    <t>31111M340140000 COORD DE SERVICIOS PUBLICOS MUNICIPALES</t>
  </si>
  <si>
    <t>31111M340150000 DIRECCION DE CASA DE CULTURA</t>
  </si>
  <si>
    <t>31111M340160000 DIRECCION DE DEPORTES</t>
  </si>
  <si>
    <t>31111M340170000 COORDINACION DE EDUCACION</t>
  </si>
  <si>
    <t>31111M340180000 DIRECCION DE DESARROLLO URBANO</t>
  </si>
  <si>
    <t>31111M340190000 DIRECCION DE DESARROLLO SOCIAL</t>
  </si>
  <si>
    <t>31111M340200000 DIRECCION DE DESARROLLO RURAL</t>
  </si>
  <si>
    <t>31111M340210000 DIRECCION DE DESARROLLO ECONOMICO</t>
  </si>
  <si>
    <t>31111M340220000 DIRECCION DE MIGRANTES</t>
  </si>
  <si>
    <t>31111M340230000 DIR. DE SEGURIDAD PUBLICA Y VIALIDAD</t>
  </si>
  <si>
    <t>31111M340240000 COORDINACION DE PROTECCION CIVIL</t>
  </si>
  <si>
    <t>31111M340250000 COORDINACION DE ECOLOGIA Y MEDIO AMBIENT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</si>
</sst>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topLeftCell="B27" zoomScale="75" zoomScaleNormal="75" workbookViewId="0">
      <selection activeCell="D34" sqref="D3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593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8851233.1300000008</v>
      </c>
      <c r="C9" s="47">
        <f>SUM(C10:C16)</f>
        <v>31379160.93</v>
      </c>
      <c r="D9" s="46" t="s">
        <v>10</v>
      </c>
      <c r="E9" s="47">
        <f>SUM(E10:E18)</f>
        <v>8535582.8000000007</v>
      </c>
      <c r="F9" s="47">
        <f>SUM(F10:F18)</f>
        <v>9776218.4899999984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80695.56</v>
      </c>
      <c r="F10" s="47">
        <v>80695.56</v>
      </c>
    </row>
    <row r="11" spans="1:6" x14ac:dyDescent="0.25">
      <c r="A11" s="48" t="s">
        <v>13</v>
      </c>
      <c r="B11" s="47">
        <v>9094754.9900000002</v>
      </c>
      <c r="C11" s="47">
        <v>31622682.789999999</v>
      </c>
      <c r="D11" s="48" t="s">
        <v>14</v>
      </c>
      <c r="E11" s="47">
        <v>1273694.25</v>
      </c>
      <c r="F11" s="47">
        <v>712356.32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627036.04</v>
      </c>
      <c r="F12" s="47">
        <v>2526340.52</v>
      </c>
    </row>
    <row r="13" spans="1:6" x14ac:dyDescent="0.25">
      <c r="A13" s="48" t="s">
        <v>17</v>
      </c>
      <c r="B13" s="47">
        <v>-243521.86</v>
      </c>
      <c r="C13" s="47">
        <v>-243521.86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297638.46000000002</v>
      </c>
      <c r="F14" s="47">
        <v>297638.46000000002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951165.42</v>
      </c>
      <c r="F16" s="47">
        <v>1008302.87</v>
      </c>
    </row>
    <row r="17" spans="1:6" x14ac:dyDescent="0.25">
      <c r="A17" s="46" t="s">
        <v>25</v>
      </c>
      <c r="B17" s="47">
        <f>SUM(B18:B24)</f>
        <v>6729221.46</v>
      </c>
      <c r="C17" s="47">
        <f>SUM(C18:C24)</f>
        <v>5043341.17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5305353.07</v>
      </c>
      <c r="F18" s="47">
        <v>5150884.76</v>
      </c>
    </row>
    <row r="19" spans="1:6" x14ac:dyDescent="0.25">
      <c r="A19" s="48" t="s">
        <v>29</v>
      </c>
      <c r="B19" s="47">
        <v>1648698.39</v>
      </c>
      <c r="C19" s="47">
        <v>1648698.39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389444.45</v>
      </c>
      <c r="C20" s="47">
        <v>396444.45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3642253.15</v>
      </c>
      <c r="C21" s="47">
        <v>1949372.86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-1313.7</v>
      </c>
      <c r="F23" s="47">
        <f>F24+F25</f>
        <v>-1313.7</v>
      </c>
    </row>
    <row r="24" spans="1:6" x14ac:dyDescent="0.25">
      <c r="A24" s="48" t="s">
        <v>39</v>
      </c>
      <c r="B24" s="47">
        <v>1048825.47</v>
      </c>
      <c r="C24" s="47">
        <v>1048825.47</v>
      </c>
      <c r="D24" s="48" t="s">
        <v>40</v>
      </c>
      <c r="E24" s="47">
        <v>-1313.7</v>
      </c>
      <c r="F24" s="47">
        <v>-1313.7</v>
      </c>
    </row>
    <row r="25" spans="1:6" x14ac:dyDescent="0.25">
      <c r="A25" s="46" t="s">
        <v>41</v>
      </c>
      <c r="B25" s="47">
        <f>SUM(B26:B30)</f>
        <v>987906.23</v>
      </c>
      <c r="C25" s="47">
        <f>SUM(C26:C30)</f>
        <v>390960.69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143625.69</v>
      </c>
      <c r="C26" s="47">
        <v>143625.69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844280.54</v>
      </c>
      <c r="C29" s="47">
        <v>247335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16568360.82</v>
      </c>
      <c r="C47" s="4">
        <f>C9+C17+C25+C31+C37+C38+C41</f>
        <v>36813462.789999999</v>
      </c>
      <c r="D47" s="2" t="s">
        <v>84</v>
      </c>
      <c r="E47" s="4">
        <f>E9+E19+E23+E26+E27+E31+E38+E42</f>
        <v>8534269.1000000015</v>
      </c>
      <c r="F47" s="4">
        <f>F9+F19+F23+F26+F27+F31+F38+F42</f>
        <v>9774904.7899999991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266393.95</v>
      </c>
      <c r="C51" s="47">
        <v>266393.95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323827875.38999999</v>
      </c>
      <c r="C52" s="47">
        <v>287075789.94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32637032.379999999</v>
      </c>
      <c r="C53" s="47">
        <v>27579424.449999999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453163.5</v>
      </c>
      <c r="C54" s="47">
        <v>453163.5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-24379152.539999999</v>
      </c>
      <c r="C55" s="47">
        <v>-22152202.91</v>
      </c>
      <c r="D55" s="50" t="s">
        <v>98</v>
      </c>
      <c r="E55" s="47">
        <v>5185864.99</v>
      </c>
      <c r="F55" s="47">
        <v>5185864.99</v>
      </c>
    </row>
    <row r="56" spans="1:6" x14ac:dyDescent="0.25">
      <c r="A56" s="46" t="s">
        <v>99</v>
      </c>
      <c r="B56" s="47">
        <v>1064994.25</v>
      </c>
      <c r="C56" s="47">
        <v>1064994.25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5185864.99</v>
      </c>
      <c r="F57" s="4">
        <f>SUM(F50:F55)</f>
        <v>5185864.99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13720134.090000002</v>
      </c>
      <c r="F59" s="4">
        <f>F47+F57</f>
        <v>14960769.779999999</v>
      </c>
    </row>
    <row r="60" spans="1:6" x14ac:dyDescent="0.25">
      <c r="A60" s="3" t="s">
        <v>104</v>
      </c>
      <c r="B60" s="4">
        <f>SUM(B50:B58)</f>
        <v>333870306.92999995</v>
      </c>
      <c r="C60" s="4">
        <f>SUM(C50:C58)</f>
        <v>294287563.17999995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350438667.74999994</v>
      </c>
      <c r="C62" s="4">
        <f>SUM(C47+C60)</f>
        <v>331101025.96999997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3137387.2399999998</v>
      </c>
      <c r="F63" s="47">
        <f>SUM(F64:F66)</f>
        <v>3137387.2399999998</v>
      </c>
    </row>
    <row r="64" spans="1:6" x14ac:dyDescent="0.25">
      <c r="A64" s="45"/>
      <c r="B64" s="45"/>
      <c r="C64" s="45"/>
      <c r="D64" s="46" t="s">
        <v>108</v>
      </c>
      <c r="E64" s="47">
        <v>-78680.91</v>
      </c>
      <c r="F64" s="47">
        <v>-78680.91</v>
      </c>
    </row>
    <row r="65" spans="1:6" x14ac:dyDescent="0.25">
      <c r="A65" s="45"/>
      <c r="B65" s="45"/>
      <c r="C65" s="45"/>
      <c r="D65" s="50" t="s">
        <v>109</v>
      </c>
      <c r="E65" s="47">
        <v>3216068.15</v>
      </c>
      <c r="F65" s="47">
        <v>3216068.15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333581146.42000002</v>
      </c>
      <c r="F68" s="47">
        <f>SUM(F69:F73)</f>
        <v>313002868.94999999</v>
      </c>
    </row>
    <row r="69" spans="1:6" x14ac:dyDescent="0.25">
      <c r="A69" s="53"/>
      <c r="B69" s="45"/>
      <c r="C69" s="45"/>
      <c r="D69" s="46" t="s">
        <v>112</v>
      </c>
      <c r="E69" s="47">
        <v>21745447.129999999</v>
      </c>
      <c r="F69" s="47">
        <v>50260496.899999999</v>
      </c>
    </row>
    <row r="70" spans="1:6" x14ac:dyDescent="0.25">
      <c r="A70" s="53"/>
      <c r="B70" s="45"/>
      <c r="C70" s="45"/>
      <c r="D70" s="46" t="s">
        <v>113</v>
      </c>
      <c r="E70" s="47">
        <v>311835699.29000002</v>
      </c>
      <c r="F70" s="47">
        <v>262742372.05000001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336718533.66000003</v>
      </c>
      <c r="F79" s="4">
        <f>F63+F68+F75</f>
        <v>316140256.19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350438667.75</v>
      </c>
      <c r="F81" s="4">
        <f>F59+F79</f>
        <v>331101025.96999997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17:C17 B25:C25 B59:C62 E19:F23 E26:F54 E56:F63 E67:F68 E74:F75 E78:F81 E77 E76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439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SANTA CATARINA,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440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441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SANTA CATARINA,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459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441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474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SANTA CATARINA,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475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SANTA CATARINA,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500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503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MUNICIPIO DE SANTA CATARINA, GTO. (a)</v>
      </c>
      <c r="B2" s="182"/>
      <c r="C2" s="182"/>
      <c r="D2" s="182"/>
      <c r="E2" s="182"/>
      <c r="F2" s="183"/>
    </row>
    <row r="3" spans="1:6" x14ac:dyDescent="0.25">
      <c r="A3" s="178" t="s">
        <v>504</v>
      </c>
      <c r="B3" s="179"/>
      <c r="C3" s="179"/>
      <c r="D3" s="179"/>
      <c r="E3" s="179"/>
      <c r="F3" s="180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155"/>
      <c r="C10" s="155"/>
      <c r="D10" s="155"/>
      <c r="E10" s="155"/>
      <c r="F10" s="155"/>
    </row>
    <row r="11" spans="1:6" x14ac:dyDescent="0.25">
      <c r="A11" s="67" t="s">
        <v>515</v>
      </c>
      <c r="B11" s="155"/>
      <c r="C11" s="155"/>
      <c r="D11" s="155"/>
      <c r="E11" s="155"/>
      <c r="F11" s="155"/>
    </row>
    <row r="12" spans="1:6" x14ac:dyDescent="0.25">
      <c r="A12" s="67" t="s">
        <v>516</v>
      </c>
      <c r="B12" s="155"/>
      <c r="C12" s="155"/>
      <c r="D12" s="155"/>
      <c r="E12" s="155"/>
      <c r="F12" s="155"/>
    </row>
    <row r="13" spans="1:6" x14ac:dyDescent="0.25">
      <c r="A13" s="67" t="s">
        <v>517</v>
      </c>
      <c r="B13" s="155"/>
      <c r="C13" s="155"/>
      <c r="D13" s="155"/>
      <c r="E13" s="155"/>
      <c r="F13" s="155"/>
    </row>
    <row r="14" spans="1:6" x14ac:dyDescent="0.25">
      <c r="A14" s="146" t="s">
        <v>518</v>
      </c>
      <c r="B14" s="155"/>
      <c r="C14" s="155"/>
      <c r="D14" s="155"/>
      <c r="E14" s="155"/>
      <c r="F14" s="155"/>
    </row>
    <row r="15" spans="1:6" x14ac:dyDescent="0.25">
      <c r="A15" s="67" t="s">
        <v>515</v>
      </c>
      <c r="B15" s="155"/>
      <c r="C15" s="155"/>
      <c r="D15" s="155"/>
      <c r="E15" s="155"/>
      <c r="F15" s="155"/>
    </row>
    <row r="16" spans="1:6" x14ac:dyDescent="0.25">
      <c r="A16" s="67" t="s">
        <v>516</v>
      </c>
      <c r="B16" s="156"/>
      <c r="C16" s="156"/>
      <c r="D16" s="156"/>
      <c r="E16" s="156"/>
      <c r="F16" s="156"/>
    </row>
    <row r="17" spans="1:6" x14ac:dyDescent="0.25">
      <c r="A17" s="67" t="s">
        <v>517</v>
      </c>
      <c r="B17" s="157"/>
      <c r="C17" s="157"/>
      <c r="D17" s="157"/>
      <c r="E17" s="157"/>
      <c r="F17" s="157"/>
    </row>
    <row r="18" spans="1:6" x14ac:dyDescent="0.25">
      <c r="A18" s="146" t="s">
        <v>519</v>
      </c>
      <c r="B18" s="157"/>
      <c r="C18" s="157"/>
      <c r="D18" s="157"/>
      <c r="E18" s="157"/>
      <c r="F18" s="157"/>
    </row>
    <row r="19" spans="1:6" x14ac:dyDescent="0.25">
      <c r="A19" s="146" t="s">
        <v>520</v>
      </c>
      <c r="B19" s="157"/>
      <c r="C19" s="157"/>
      <c r="D19" s="157"/>
      <c r="E19" s="157"/>
      <c r="F19" s="157"/>
    </row>
    <row r="20" spans="1:6" x14ac:dyDescent="0.25">
      <c r="A20" s="146" t="s">
        <v>521</v>
      </c>
      <c r="B20" s="158"/>
      <c r="C20" s="158"/>
      <c r="D20" s="158"/>
      <c r="E20" s="158"/>
      <c r="F20" s="158"/>
    </row>
    <row r="21" spans="1:6" x14ac:dyDescent="0.25">
      <c r="A21" s="146" t="s">
        <v>522</v>
      </c>
      <c r="B21" s="158"/>
      <c r="C21" s="158"/>
      <c r="D21" s="158"/>
      <c r="E21" s="158"/>
      <c r="F21" s="158"/>
    </row>
    <row r="22" spans="1:6" x14ac:dyDescent="0.25">
      <c r="A22" s="146" t="s">
        <v>523</v>
      </c>
      <c r="B22" s="158"/>
      <c r="C22" s="158"/>
      <c r="D22" s="158"/>
      <c r="E22" s="158"/>
      <c r="F22" s="158"/>
    </row>
    <row r="23" spans="1:6" x14ac:dyDescent="0.25">
      <c r="A23" s="146" t="s">
        <v>524</v>
      </c>
      <c r="B23" s="158"/>
      <c r="C23" s="158"/>
      <c r="D23" s="158"/>
      <c r="E23" s="158"/>
      <c r="F23" s="158"/>
    </row>
    <row r="24" spans="1:6" x14ac:dyDescent="0.25">
      <c r="A24" s="146" t="s">
        <v>525</v>
      </c>
      <c r="B24" s="150"/>
      <c r="C24" s="150"/>
      <c r="D24" s="150"/>
      <c r="E24" s="150"/>
      <c r="F24" s="150"/>
    </row>
    <row r="25" spans="1:6" x14ac:dyDescent="0.25">
      <c r="A25" s="146" t="s">
        <v>526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149"/>
      <c r="C27" s="149"/>
      <c r="D27" s="149"/>
      <c r="E27" s="149"/>
      <c r="F27" s="149"/>
    </row>
    <row r="28" spans="1:6" x14ac:dyDescent="0.25">
      <c r="A28" s="146" t="s">
        <v>528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529</v>
      </c>
      <c r="B30" s="53"/>
      <c r="C30" s="53"/>
      <c r="D30" s="53"/>
      <c r="E30" s="53"/>
      <c r="F30" s="53"/>
    </row>
    <row r="31" spans="1:6" x14ac:dyDescent="0.25">
      <c r="A31" s="154" t="s">
        <v>514</v>
      </c>
      <c r="B31" s="91"/>
      <c r="C31" s="91"/>
      <c r="D31" s="91"/>
      <c r="E31" s="91"/>
      <c r="F31" s="91"/>
    </row>
    <row r="32" spans="1:6" x14ac:dyDescent="0.25">
      <c r="A32" s="154" t="s">
        <v>518</v>
      </c>
      <c r="B32" s="91"/>
      <c r="C32" s="91"/>
      <c r="D32" s="91"/>
      <c r="E32" s="91"/>
      <c r="F32" s="91"/>
    </row>
    <row r="33" spans="1:6" x14ac:dyDescent="0.25">
      <c r="A33" s="154" t="s">
        <v>530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531</v>
      </c>
      <c r="B35" s="53"/>
      <c r="C35" s="53"/>
      <c r="D35" s="53"/>
      <c r="E35" s="53"/>
      <c r="F35" s="53"/>
    </row>
    <row r="36" spans="1:6" x14ac:dyDescent="0.25">
      <c r="A36" s="154" t="s">
        <v>532</v>
      </c>
      <c r="B36" s="53"/>
      <c r="C36" s="53"/>
      <c r="D36" s="53"/>
      <c r="E36" s="53"/>
      <c r="F36" s="53"/>
    </row>
    <row r="37" spans="1:6" x14ac:dyDescent="0.25">
      <c r="A37" s="154" t="s">
        <v>533</v>
      </c>
      <c r="B37" s="53"/>
      <c r="C37" s="53"/>
      <c r="D37" s="53"/>
      <c r="E37" s="53"/>
      <c r="F37" s="53"/>
    </row>
    <row r="38" spans="1:6" x14ac:dyDescent="0.25">
      <c r="A38" s="154" t="s">
        <v>534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535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536</v>
      </c>
      <c r="B42" s="53"/>
      <c r="C42" s="53"/>
      <c r="D42" s="53"/>
      <c r="E42" s="53"/>
      <c r="F42" s="53"/>
    </row>
    <row r="43" spans="1:6" x14ac:dyDescent="0.25">
      <c r="A43" s="154" t="s">
        <v>537</v>
      </c>
      <c r="B43" s="91"/>
      <c r="C43" s="91"/>
      <c r="D43" s="91"/>
      <c r="E43" s="91"/>
      <c r="F43" s="91"/>
    </row>
    <row r="44" spans="1:6" x14ac:dyDescent="0.25">
      <c r="A44" s="154" t="s">
        <v>538</v>
      </c>
      <c r="B44" s="91"/>
      <c r="C44" s="91"/>
      <c r="D44" s="91"/>
      <c r="E44" s="91"/>
      <c r="F44" s="91"/>
    </row>
    <row r="45" spans="1:6" x14ac:dyDescent="0.25">
      <c r="A45" s="154" t="s">
        <v>539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540</v>
      </c>
      <c r="B47" s="53"/>
      <c r="C47" s="53"/>
      <c r="D47" s="53"/>
      <c r="E47" s="53"/>
      <c r="F47" s="53"/>
    </row>
    <row r="48" spans="1:6" x14ac:dyDescent="0.25">
      <c r="A48" s="154" t="s">
        <v>538</v>
      </c>
      <c r="B48" s="91"/>
      <c r="C48" s="91"/>
      <c r="D48" s="91"/>
      <c r="E48" s="91"/>
      <c r="F48" s="91"/>
    </row>
    <row r="49" spans="1:6" x14ac:dyDescent="0.25">
      <c r="A49" s="154" t="s">
        <v>539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541</v>
      </c>
      <c r="B51" s="53"/>
      <c r="C51" s="53"/>
      <c r="D51" s="53"/>
      <c r="E51" s="53"/>
      <c r="F51" s="53"/>
    </row>
    <row r="52" spans="1:6" x14ac:dyDescent="0.25">
      <c r="A52" s="154" t="s">
        <v>538</v>
      </c>
      <c r="B52" s="91"/>
      <c r="C52" s="91"/>
      <c r="D52" s="91"/>
      <c r="E52" s="91"/>
      <c r="F52" s="91"/>
    </row>
    <row r="53" spans="1:6" x14ac:dyDescent="0.25">
      <c r="A53" s="154" t="s">
        <v>539</v>
      </c>
      <c r="B53" s="91"/>
      <c r="C53" s="91"/>
      <c r="D53" s="91"/>
      <c r="E53" s="91"/>
      <c r="F53" s="91"/>
    </row>
    <row r="54" spans="1:6" x14ac:dyDescent="0.25">
      <c r="A54" s="154" t="s">
        <v>542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543</v>
      </c>
      <c r="B56" s="53"/>
      <c r="C56" s="53"/>
      <c r="D56" s="53"/>
      <c r="E56" s="53"/>
      <c r="F56" s="53"/>
    </row>
    <row r="57" spans="1:6" x14ac:dyDescent="0.25">
      <c r="A57" s="154" t="s">
        <v>538</v>
      </c>
      <c r="B57" s="91"/>
      <c r="C57" s="91"/>
      <c r="D57" s="91"/>
      <c r="E57" s="91"/>
      <c r="F57" s="91"/>
    </row>
    <row r="58" spans="1:6" x14ac:dyDescent="0.25">
      <c r="A58" s="154" t="s">
        <v>539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544</v>
      </c>
      <c r="B60" s="53"/>
      <c r="C60" s="53"/>
      <c r="D60" s="53"/>
      <c r="E60" s="53"/>
      <c r="F60" s="53"/>
    </row>
    <row r="61" spans="1:6" x14ac:dyDescent="0.25">
      <c r="A61" s="154" t="s">
        <v>545</v>
      </c>
      <c r="B61" s="141"/>
      <c r="C61" s="141"/>
      <c r="D61" s="141"/>
      <c r="E61" s="141"/>
      <c r="F61" s="141"/>
    </row>
    <row r="62" spans="1:6" x14ac:dyDescent="0.25">
      <c r="A62" s="154" t="s">
        <v>546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547</v>
      </c>
      <c r="B64" s="141"/>
      <c r="C64" s="141"/>
      <c r="D64" s="141"/>
      <c r="E64" s="141"/>
      <c r="F64" s="141"/>
    </row>
    <row r="65" spans="1:6" x14ac:dyDescent="0.25">
      <c r="A65" s="154" t="s">
        <v>548</v>
      </c>
      <c r="B65" s="141"/>
      <c r="C65" s="141"/>
      <c r="D65" s="141"/>
      <c r="E65" s="141"/>
      <c r="F65" s="141"/>
    </row>
    <row r="66" spans="1:6" x14ac:dyDescent="0.25">
      <c r="A66" s="154" t="s">
        <v>549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439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MUNICIPIO DE SANTA CATARINA, GTO.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184" t="s">
        <v>442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443</v>
      </c>
      <c r="C7" s="185"/>
      <c r="D7" s="185"/>
      <c r="E7" s="185"/>
      <c r="F7" s="185"/>
      <c r="G7" s="185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458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SANTA CATARINA, GTO.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188" t="s">
        <v>460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443</v>
      </c>
      <c r="C7" s="185"/>
      <c r="D7" s="185"/>
      <c r="E7" s="185"/>
      <c r="F7" s="185"/>
      <c r="G7" s="185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474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SANTA CATARINA, GTO.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442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497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498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499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SANTA CATARINA, GTO.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460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497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498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503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MUNICIPIO DE SANTA CATARINA, GTO.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" zoomScale="75" zoomScaleNormal="75" workbookViewId="0">
      <selection activeCell="C4" sqref="C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MUNICIPIO DE SANTA CATARINA, GTO.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14962083.48</v>
      </c>
      <c r="C18" s="108"/>
      <c r="D18" s="108"/>
      <c r="E18" s="108"/>
      <c r="F18" s="4">
        <v>13721447.789999999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14962083.48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13721447.789999999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MUNICIPIO DE SANTA CATARINA, GTO.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4" zoomScale="75" zoomScaleNormal="75" workbookViewId="0">
      <selection activeCell="D74" sqref="D7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183</v>
      </c>
      <c r="B1" s="161"/>
      <c r="C1" s="161"/>
      <c r="D1" s="162"/>
    </row>
    <row r="2" spans="1:4" x14ac:dyDescent="0.25">
      <c r="A2" s="110" t="str">
        <f>'Formato 1'!A2</f>
        <v>MUNICIPIO DE SANTA CATARINA, GTO.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70169727.590000004</v>
      </c>
      <c r="C8" s="14">
        <f>SUM(C9:C11)</f>
        <v>127768605.47</v>
      </c>
      <c r="D8" s="14">
        <f>SUM(D9:D11)</f>
        <v>126075725.18000001</v>
      </c>
    </row>
    <row r="9" spans="1:4" x14ac:dyDescent="0.25">
      <c r="A9" s="58" t="s">
        <v>189</v>
      </c>
      <c r="B9" s="94">
        <v>56138677.270000003</v>
      </c>
      <c r="C9" s="94">
        <v>105055872.04000001</v>
      </c>
      <c r="D9" s="94">
        <v>103362991.75</v>
      </c>
    </row>
    <row r="10" spans="1:4" x14ac:dyDescent="0.25">
      <c r="A10" s="58" t="s">
        <v>190</v>
      </c>
      <c r="B10" s="94">
        <v>14031050.32</v>
      </c>
      <c r="C10" s="94">
        <v>20712733.43</v>
      </c>
      <c r="D10" s="94">
        <v>20712733.43</v>
      </c>
    </row>
    <row r="11" spans="1:4" x14ac:dyDescent="0.25">
      <c r="A11" s="58" t="s">
        <v>191</v>
      </c>
      <c r="B11" s="94">
        <v>0</v>
      </c>
      <c r="C11" s="94">
        <v>2000000</v>
      </c>
      <c r="D11" s="94">
        <v>2000000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70169727.590000004</v>
      </c>
      <c r="C13" s="14">
        <f>C14+C15</f>
        <v>145605902.09</v>
      </c>
      <c r="D13" s="14">
        <f>D14+D15</f>
        <v>143141393.69</v>
      </c>
    </row>
    <row r="14" spans="1:4" x14ac:dyDescent="0.25">
      <c r="A14" s="58" t="s">
        <v>193</v>
      </c>
      <c r="B14" s="94">
        <v>56138677.270000003</v>
      </c>
      <c r="C14" s="94">
        <v>104739253.86</v>
      </c>
      <c r="D14" s="94">
        <v>103997463.22</v>
      </c>
    </row>
    <row r="15" spans="1:4" x14ac:dyDescent="0.25">
      <c r="A15" s="58" t="s">
        <v>194</v>
      </c>
      <c r="B15" s="94">
        <v>14031050.32</v>
      </c>
      <c r="C15" s="94">
        <v>40866648.229999997</v>
      </c>
      <c r="D15" s="94">
        <v>39143930.469999999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35936633.310000002</v>
      </c>
      <c r="D17" s="14">
        <f>D18+D19</f>
        <v>35934952.119999997</v>
      </c>
    </row>
    <row r="18" spans="1:4" x14ac:dyDescent="0.25">
      <c r="A18" s="58" t="s">
        <v>196</v>
      </c>
      <c r="B18" s="16">
        <v>0</v>
      </c>
      <c r="C18" s="47">
        <v>35936633.310000002</v>
      </c>
      <c r="D18" s="47">
        <v>35934952.119999997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18099336.689999998</v>
      </c>
      <c r="D21" s="14">
        <f>D8-D13+D17</f>
        <v>18869283.610000007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16099336.689999998</v>
      </c>
      <c r="D23" s="14">
        <f>D21-D11</f>
        <v>16869283.610000007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-19837296.620000005</v>
      </c>
      <c r="D25" s="14">
        <f>D23-D17</f>
        <v>-19065668.50999999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-19837296.620000005</v>
      </c>
      <c r="D33" s="4">
        <f>D25+D29</f>
        <v>-19065668.50999999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2000000</v>
      </c>
      <c r="D37" s="4">
        <f>D38+D39</f>
        <v>2000000</v>
      </c>
    </row>
    <row r="38" spans="1:4" x14ac:dyDescent="0.25">
      <c r="A38" s="58" t="s">
        <v>210</v>
      </c>
      <c r="B38" s="47">
        <v>0</v>
      </c>
      <c r="C38" s="47">
        <v>2000000</v>
      </c>
      <c r="D38" s="47">
        <v>2000000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2000000</v>
      </c>
      <c r="D44" s="4">
        <f>D37-D40</f>
        <v>2000000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56138677.270000003</v>
      </c>
      <c r="C48" s="96">
        <f>C9</f>
        <v>105055872.04000001</v>
      </c>
      <c r="D48" s="96">
        <f>D9</f>
        <v>103362991.75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56138677.270000003</v>
      </c>
      <c r="C53" s="47">
        <f>C14</f>
        <v>104739253.86</v>
      </c>
      <c r="D53" s="47">
        <f>D14</f>
        <v>103997463.22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35936633.310000002</v>
      </c>
      <c r="D55" s="47">
        <f>D18</f>
        <v>35934952.119999997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36253251.49000001</v>
      </c>
      <c r="D57" s="4">
        <f>D48+D49-D53+D55</f>
        <v>35300480.649999999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36253251.49000001</v>
      </c>
      <c r="D59" s="4">
        <f>D57-D49</f>
        <v>35300480.649999999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14031050.32</v>
      </c>
      <c r="C63" s="98">
        <f>C10</f>
        <v>20712733.43</v>
      </c>
      <c r="D63" s="98">
        <f>D10</f>
        <v>20712733.43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14031050.32</v>
      </c>
      <c r="C68" s="94">
        <f>C15</f>
        <v>40866648.229999997</v>
      </c>
      <c r="D68" s="94">
        <f>D15</f>
        <v>39143930.469999999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-20153914.799999997</v>
      </c>
      <c r="D72" s="14">
        <f>D63+D64-D68+D70</f>
        <v>-18431197.039999999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-20153914.799999997</v>
      </c>
      <c r="D74" s="14">
        <f>D72-D64</f>
        <v>-18431197.039999999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48:D59 B29:D33 B8:D25 B37:D44 B63:D7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0:D32 B65:D67 B12:D12 B16:D16 B19:D20 B18 B39:D39 B38 B17 B22:D22 B24:D24 B41:D43 B50:D56 B58:D58 B63 B64 B69:D71 B68 B73:D7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" zoomScale="75" zoomScaleNormal="75" workbookViewId="0">
      <selection activeCell="G5" sqref="G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SANTA CATARINA, GTO.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" x14ac:dyDescent="0.25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1832337.93</v>
      </c>
      <c r="C9" s="47">
        <v>-59675.55</v>
      </c>
      <c r="D9" s="47">
        <v>1772662.38</v>
      </c>
      <c r="E9" s="47">
        <v>1772662.38</v>
      </c>
      <c r="F9" s="47">
        <v>1772662.38</v>
      </c>
      <c r="G9" s="47">
        <f>F9-B9</f>
        <v>-59675.550000000047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3217653.1</v>
      </c>
      <c r="C12" s="47">
        <v>-891489.02</v>
      </c>
      <c r="D12" s="47">
        <v>2326164.08</v>
      </c>
      <c r="E12" s="47">
        <v>2326164.08</v>
      </c>
      <c r="F12" s="47">
        <v>2326164.08</v>
      </c>
      <c r="G12" s="47">
        <f t="shared" si="0"/>
        <v>-891489.02</v>
      </c>
    </row>
    <row r="13" spans="1:7" x14ac:dyDescent="0.25">
      <c r="A13" s="58" t="s">
        <v>238</v>
      </c>
      <c r="B13" s="47">
        <v>43415.87</v>
      </c>
      <c r="C13" s="47">
        <v>1615351.84</v>
      </c>
      <c r="D13" s="47">
        <v>1658767.7100000002</v>
      </c>
      <c r="E13" s="47">
        <v>1658767.71</v>
      </c>
      <c r="F13" s="47">
        <v>1658767.71</v>
      </c>
      <c r="G13" s="47">
        <f t="shared" si="0"/>
        <v>1615351.8399999999</v>
      </c>
    </row>
    <row r="14" spans="1:7" x14ac:dyDescent="0.25">
      <c r="A14" s="58" t="s">
        <v>239</v>
      </c>
      <c r="B14" s="47">
        <v>179602.63</v>
      </c>
      <c r="C14" s="47">
        <v>3419602.83</v>
      </c>
      <c r="D14" s="47">
        <v>3599205.46</v>
      </c>
      <c r="E14" s="47">
        <v>3599205.46</v>
      </c>
      <c r="F14" s="47">
        <v>3599205.46</v>
      </c>
      <c r="G14" s="47">
        <f t="shared" si="0"/>
        <v>3419602.83</v>
      </c>
    </row>
    <row r="15" spans="1:7" x14ac:dyDescent="0.25">
      <c r="A15" s="58" t="s">
        <v>240</v>
      </c>
      <c r="B15" s="47">
        <v>0</v>
      </c>
      <c r="C15" s="47">
        <v>460912.76</v>
      </c>
      <c r="D15" s="47">
        <v>460912.76</v>
      </c>
      <c r="E15" s="47">
        <v>460912.76</v>
      </c>
      <c r="F15" s="47">
        <v>460912.76</v>
      </c>
      <c r="G15" s="47">
        <f t="shared" si="0"/>
        <v>460912.76</v>
      </c>
    </row>
    <row r="16" spans="1:7" x14ac:dyDescent="0.25">
      <c r="A16" s="92" t="s">
        <v>241</v>
      </c>
      <c r="B16" s="47">
        <f>SUM(B17:B27)</f>
        <v>50547091.200000003</v>
      </c>
      <c r="C16" s="47">
        <f t="shared" ref="C16:G16" si="1">SUM(C17:C27)</f>
        <v>13360343.77</v>
      </c>
      <c r="D16" s="47">
        <f t="shared" si="1"/>
        <v>63907434.969999999</v>
      </c>
      <c r="E16" s="47">
        <f t="shared" si="1"/>
        <v>63907434.969999999</v>
      </c>
      <c r="F16" s="47">
        <f t="shared" si="1"/>
        <v>63907434.969999999</v>
      </c>
      <c r="G16" s="47">
        <f t="shared" si="1"/>
        <v>13360343.77</v>
      </c>
    </row>
    <row r="17" spans="1:7" x14ac:dyDescent="0.25">
      <c r="A17" s="77" t="s">
        <v>242</v>
      </c>
      <c r="B17" s="47">
        <v>18728967</v>
      </c>
      <c r="C17" s="47">
        <v>4877142.07</v>
      </c>
      <c r="D17" s="47">
        <v>23606109.07</v>
      </c>
      <c r="E17" s="47">
        <v>23606109.07</v>
      </c>
      <c r="F17" s="47">
        <v>23606109.07</v>
      </c>
      <c r="G17" s="47">
        <f>F17-B17</f>
        <v>4877142.07</v>
      </c>
    </row>
    <row r="18" spans="1:7" x14ac:dyDescent="0.25">
      <c r="A18" s="77" t="s">
        <v>243</v>
      </c>
      <c r="B18" s="47">
        <v>28431243.5</v>
      </c>
      <c r="C18" s="47">
        <v>7077138.75</v>
      </c>
      <c r="D18" s="47">
        <v>35508382.25</v>
      </c>
      <c r="E18" s="47">
        <v>35508382.25</v>
      </c>
      <c r="F18" s="47">
        <v>35508382.25</v>
      </c>
      <c r="G18" s="47">
        <f t="shared" ref="G18:G27" si="2">F18-B18</f>
        <v>7077138.75</v>
      </c>
    </row>
    <row r="19" spans="1:7" x14ac:dyDescent="0.25">
      <c r="A19" s="77" t="s">
        <v>244</v>
      </c>
      <c r="B19" s="47">
        <v>301004.90000000002</v>
      </c>
      <c r="C19" s="47">
        <v>56972.25</v>
      </c>
      <c r="D19" s="47">
        <v>357977.15</v>
      </c>
      <c r="E19" s="47">
        <v>357977.15</v>
      </c>
      <c r="F19" s="47">
        <v>357977.15</v>
      </c>
      <c r="G19" s="47">
        <f t="shared" si="2"/>
        <v>56972.25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1678017.07</v>
      </c>
      <c r="C22" s="47">
        <v>259210.27</v>
      </c>
      <c r="D22" s="47">
        <v>1937227.34</v>
      </c>
      <c r="E22" s="47">
        <v>1937227.34</v>
      </c>
      <c r="F22" s="47">
        <v>1937227.34</v>
      </c>
      <c r="G22" s="47">
        <f t="shared" si="2"/>
        <v>259210.27000000002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137488.42000000001</v>
      </c>
      <c r="C25" s="47">
        <v>151746.59</v>
      </c>
      <c r="D25" s="47">
        <v>289235.01</v>
      </c>
      <c r="E25" s="47">
        <v>289235.01</v>
      </c>
      <c r="F25" s="47">
        <v>289235.01</v>
      </c>
      <c r="G25" s="47">
        <f t="shared" si="2"/>
        <v>151746.59</v>
      </c>
    </row>
    <row r="26" spans="1:7" x14ac:dyDescent="0.25">
      <c r="A26" s="77" t="s">
        <v>251</v>
      </c>
      <c r="B26" s="47">
        <v>1270370.31</v>
      </c>
      <c r="C26" s="47">
        <v>938133.84</v>
      </c>
      <c r="D26" s="47">
        <v>2208504.15</v>
      </c>
      <c r="E26" s="47">
        <v>2208504.15</v>
      </c>
      <c r="F26" s="47">
        <v>2208504.15</v>
      </c>
      <c r="G26" s="47">
        <f t="shared" si="2"/>
        <v>938133.83999999985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>SUM(B29:B33)</f>
        <v>318576.53999999998</v>
      </c>
      <c r="C28" s="47">
        <f t="shared" ref="C28:G28" si="3">SUM(C29:C33)</f>
        <v>397457.53</v>
      </c>
      <c r="D28" s="47">
        <f t="shared" si="3"/>
        <v>716034.07000000007</v>
      </c>
      <c r="E28" s="47">
        <f t="shared" si="3"/>
        <v>716034.07000000007</v>
      </c>
      <c r="F28" s="47">
        <f t="shared" si="3"/>
        <v>716034.07000000007</v>
      </c>
      <c r="G28" s="47">
        <f t="shared" si="3"/>
        <v>397457.53</v>
      </c>
    </row>
    <row r="29" spans="1:7" x14ac:dyDescent="0.25">
      <c r="A29" s="77" t="s">
        <v>254</v>
      </c>
      <c r="B29" s="47">
        <v>2689.93</v>
      </c>
      <c r="C29" s="47">
        <v>-1328.28</v>
      </c>
      <c r="D29" s="47">
        <v>1361.6499999999999</v>
      </c>
      <c r="E29" s="47">
        <v>1361.65</v>
      </c>
      <c r="F29" s="47">
        <v>1361.65</v>
      </c>
      <c r="G29" s="47">
        <f>F29-B29</f>
        <v>-1328.2799999999997</v>
      </c>
    </row>
    <row r="30" spans="1:7" x14ac:dyDescent="0.25">
      <c r="A30" s="77" t="s">
        <v>255</v>
      </c>
      <c r="B30" s="47">
        <v>58196.21</v>
      </c>
      <c r="C30" s="47">
        <v>3367.69</v>
      </c>
      <c r="D30" s="47">
        <v>61563.9</v>
      </c>
      <c r="E30" s="47">
        <v>61563.9</v>
      </c>
      <c r="F30" s="47">
        <v>61563.9</v>
      </c>
      <c r="G30" s="47">
        <f t="shared" ref="G30:G34" si="4">F30-B30</f>
        <v>3367.6900000000023</v>
      </c>
    </row>
    <row r="31" spans="1:7" x14ac:dyDescent="0.25">
      <c r="A31" s="77" t="s">
        <v>256</v>
      </c>
      <c r="B31" s="47">
        <v>178316.08</v>
      </c>
      <c r="C31" s="47">
        <v>213551.56</v>
      </c>
      <c r="D31" s="47">
        <v>391867.64</v>
      </c>
      <c r="E31" s="47">
        <v>391867.64</v>
      </c>
      <c r="F31" s="47">
        <v>391867.64</v>
      </c>
      <c r="G31" s="47">
        <f t="shared" si="4"/>
        <v>213551.56000000003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79374.320000000007</v>
      </c>
      <c r="C33" s="47">
        <v>181866.56</v>
      </c>
      <c r="D33" s="47">
        <v>261240.88</v>
      </c>
      <c r="E33" s="47">
        <v>261240.88</v>
      </c>
      <c r="F33" s="47">
        <v>261240.88</v>
      </c>
      <c r="G33" s="47">
        <f t="shared" si="4"/>
        <v>181866.56</v>
      </c>
    </row>
    <row r="34" spans="1:7" ht="14.45" customHeight="1" x14ac:dyDescent="0.25">
      <c r="A34" s="58" t="s">
        <v>259</v>
      </c>
      <c r="B34" s="47">
        <v>0</v>
      </c>
      <c r="C34" s="47">
        <v>238042.41</v>
      </c>
      <c r="D34" s="47">
        <v>238042.41</v>
      </c>
      <c r="E34" s="47">
        <v>238042.41</v>
      </c>
      <c r="F34" s="47">
        <v>238042.41</v>
      </c>
      <c r="G34" s="47">
        <f t="shared" si="4"/>
        <v>238042.41</v>
      </c>
    </row>
    <row r="35" spans="1:7" ht="14.45" customHeight="1" x14ac:dyDescent="0.25">
      <c r="A35" s="58" t="s">
        <v>260</v>
      </c>
      <c r="B35" s="47">
        <f>B36</f>
        <v>0</v>
      </c>
      <c r="C35" s="47">
        <f t="shared" ref="C35:G35" si="5">C36</f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>SUM(B9,B10,B11,B12,B13,B14,B15,B16,B28,B34,B35,B37)</f>
        <v>56138677.270000003</v>
      </c>
      <c r="C41" s="4">
        <f t="shared" ref="C41:G41" si="7">SUM(C9,C10,C11,C12,C13,C14,C15,C16,C28,C34,C35,C37)</f>
        <v>18540546.57</v>
      </c>
      <c r="D41" s="4">
        <f t="shared" si="7"/>
        <v>74679223.839999989</v>
      </c>
      <c r="E41" s="4">
        <f t="shared" si="7"/>
        <v>74679223.839999989</v>
      </c>
      <c r="F41" s="4">
        <f t="shared" si="7"/>
        <v>74679223.839999989</v>
      </c>
      <c r="G41" s="4">
        <f t="shared" si="7"/>
        <v>18540546.57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18540546.57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>SUM(B46:B53)</f>
        <v>14031050.32</v>
      </c>
      <c r="C45" s="47">
        <f t="shared" ref="C45:G45" si="8">SUM(C46:C53)</f>
        <v>6209956.6799999997</v>
      </c>
      <c r="D45" s="47">
        <f t="shared" si="8"/>
        <v>20241007</v>
      </c>
      <c r="E45" s="47">
        <f t="shared" si="8"/>
        <v>20241007</v>
      </c>
      <c r="F45" s="47">
        <f t="shared" si="8"/>
        <v>20241007</v>
      </c>
      <c r="G45" s="47">
        <f t="shared" si="8"/>
        <v>6209956.6800000006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9845771.1199999992</v>
      </c>
      <c r="C48" s="47">
        <v>5178497.88</v>
      </c>
      <c r="D48" s="47">
        <v>15024269</v>
      </c>
      <c r="E48" s="47">
        <v>15024269</v>
      </c>
      <c r="F48" s="47">
        <v>15024269</v>
      </c>
      <c r="G48" s="47">
        <f t="shared" si="9"/>
        <v>5178497.8800000008</v>
      </c>
    </row>
    <row r="49" spans="1:7" ht="30" x14ac:dyDescent="0.25">
      <c r="A49" s="80" t="s">
        <v>272</v>
      </c>
      <c r="B49" s="47">
        <v>4185279.2</v>
      </c>
      <c r="C49" s="47">
        <v>1031458.8</v>
      </c>
      <c r="D49" s="47">
        <v>5216738</v>
      </c>
      <c r="E49" s="47">
        <v>5216738</v>
      </c>
      <c r="F49" s="47">
        <v>5216738</v>
      </c>
      <c r="G49" s="47">
        <f t="shared" si="9"/>
        <v>1031458.7999999998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>SUM(B55:B58)</f>
        <v>0</v>
      </c>
      <c r="C54" s="47">
        <f t="shared" ref="C54:G54" si="10">SUM(C55:C58)</f>
        <v>200000</v>
      </c>
      <c r="D54" s="47">
        <f t="shared" si="10"/>
        <v>200000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200000</v>
      </c>
      <c r="D58" s="47">
        <v>200000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>SUM(B60:B61)</f>
        <v>0</v>
      </c>
      <c r="C59" s="47">
        <f t="shared" ref="C59:G59" si="12">SUM(C60:C61)</f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>B45+B54+B59+B62+B63</f>
        <v>14031050.32</v>
      </c>
      <c r="C65" s="4">
        <f>C45+C54+C59+C62+C63</f>
        <v>6409956.6799999997</v>
      </c>
      <c r="D65" s="4">
        <f>D45+D54+D59+D62+D63</f>
        <v>20441007</v>
      </c>
      <c r="E65" s="4">
        <f>E45+E54+E59+E62+E63</f>
        <v>20241007</v>
      </c>
      <c r="F65" s="4">
        <f>F45+F54+F59+F62+F63</f>
        <v>20241007</v>
      </c>
      <c r="G65" s="4">
        <f>G45+G54+G59+G62+G63</f>
        <v>6209956.6800000006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>B68</f>
        <v>0</v>
      </c>
      <c r="C67" s="4">
        <f t="shared" ref="C67:G67" si="14">C68</f>
        <v>2000000</v>
      </c>
      <c r="D67" s="4">
        <f t="shared" si="14"/>
        <v>2000000</v>
      </c>
      <c r="E67" s="4">
        <f t="shared" si="14"/>
        <v>2000000</v>
      </c>
      <c r="F67" s="4">
        <f t="shared" si="14"/>
        <v>2000000</v>
      </c>
      <c r="G67" s="4">
        <f>G68</f>
        <v>2000000</v>
      </c>
    </row>
    <row r="68" spans="1:7" x14ac:dyDescent="0.25">
      <c r="A68" s="58" t="s">
        <v>289</v>
      </c>
      <c r="B68" s="47">
        <v>0</v>
      </c>
      <c r="C68" s="47">
        <v>2000000</v>
      </c>
      <c r="D68" s="47">
        <v>2000000</v>
      </c>
      <c r="E68" s="47">
        <v>2000000</v>
      </c>
      <c r="F68" s="47">
        <v>2000000</v>
      </c>
      <c r="G68" s="47">
        <f>F68-B68</f>
        <v>2000000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>B41+B65+B67</f>
        <v>70169727.590000004</v>
      </c>
      <c r="C70" s="4">
        <f>C41+C65+C67</f>
        <v>26950503.25</v>
      </c>
      <c r="D70" s="4">
        <f>D41+D65+D67</f>
        <v>97120230.839999989</v>
      </c>
      <c r="E70" s="4">
        <f>E41+E65+E67</f>
        <v>96920230.839999989</v>
      </c>
      <c r="F70" s="4">
        <f>F41+F65+F67</f>
        <v>96920230.839999989</v>
      </c>
      <c r="G70" s="4">
        <f>G41+G65+G67</f>
        <v>26750503.25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2000000</v>
      </c>
      <c r="D73" s="47">
        <v>2000000</v>
      </c>
      <c r="E73" s="47">
        <v>2000000</v>
      </c>
      <c r="F73" s="47">
        <v>2000000</v>
      </c>
      <c r="G73" s="47">
        <f>F73-B73</f>
        <v>2000000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>B73+B74</f>
        <v>0</v>
      </c>
      <c r="C75" s="4">
        <f t="shared" ref="C75:G75" si="15">C73+C74</f>
        <v>2000000</v>
      </c>
      <c r="D75" s="4">
        <f t="shared" si="15"/>
        <v>2000000</v>
      </c>
      <c r="E75" s="4">
        <f t="shared" si="15"/>
        <v>2000000</v>
      </c>
      <c r="F75" s="4">
        <f t="shared" si="15"/>
        <v>2000000</v>
      </c>
      <c r="G75" s="4">
        <f t="shared" si="15"/>
        <v>2000000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6:F40 B60:F64 G9:G15 G60:G64 G55:G58 G38:G40 B55:F57 B58 E58:F58 B69:F69 B68 B74:F74 B73 B42:F44 G42:G44 G46:G53 B66:F66 G66 G68:G69 B71:F72 G71:G74 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29" zoomScale="75" zoomScaleNormal="75" workbookViewId="0">
      <selection activeCell="G159" sqref="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295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MUNICIPIO DE SANTA CATARINA, GTO.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7" t="s">
        <v>304</v>
      </c>
      <c r="B9" s="83">
        <f>SUM(B10,B18,B28,B38,B48,B58,B62,B71,B75)</f>
        <v>56138677.269999996</v>
      </c>
      <c r="C9" s="83">
        <f>SUM(C10,C18,C28,C38,C48,C58,C62,C71,C75)</f>
        <v>54900152.509999998</v>
      </c>
      <c r="D9" s="83">
        <f>SUM(D10,D18,D28,D38,D48,D58,D62,D71,D75)</f>
        <v>111038829.78000002</v>
      </c>
      <c r="E9" s="83">
        <f>SUM(E10,E18,E28,E38,E48,E58,E62,E71,E75)</f>
        <v>104739253.86</v>
      </c>
      <c r="F9" s="83">
        <f>SUM(F10,F18,F28,F38,F48,F58,F62,F71,F75)</f>
        <v>103997463.22000003</v>
      </c>
      <c r="G9" s="83">
        <f>SUM(G10,G18,G28,G38,G48,G58,G62,G71,G75)</f>
        <v>6299575.919999999</v>
      </c>
    </row>
    <row r="10" spans="1:7" x14ac:dyDescent="0.25">
      <c r="A10" s="84" t="s">
        <v>305</v>
      </c>
      <c r="B10" s="83">
        <f>SUM(B11:B17)</f>
        <v>39509088.719999999</v>
      </c>
      <c r="C10" s="83">
        <f>SUM(C11:C17)</f>
        <v>-181206.3099999995</v>
      </c>
      <c r="D10" s="83">
        <f>SUM(D11:D17)</f>
        <v>39327882.410000004</v>
      </c>
      <c r="E10" s="83">
        <f>SUM(E11:E17)</f>
        <v>39109413.420000002</v>
      </c>
      <c r="F10" s="83">
        <f>SUM(F11:F17)</f>
        <v>39109413.420000002</v>
      </c>
      <c r="G10" s="83">
        <f>SUM(G11:G17)</f>
        <v>218468.99000000022</v>
      </c>
    </row>
    <row r="11" spans="1:7" x14ac:dyDescent="0.25">
      <c r="A11" s="85" t="s">
        <v>306</v>
      </c>
      <c r="B11" s="75">
        <v>23317491.289999999</v>
      </c>
      <c r="C11" s="75">
        <v>-6103126.9299999997</v>
      </c>
      <c r="D11" s="75">
        <v>17214364.359999999</v>
      </c>
      <c r="E11" s="75">
        <v>17143571.359999999</v>
      </c>
      <c r="F11" s="75">
        <v>17143571.359999999</v>
      </c>
      <c r="G11" s="75">
        <f>D11-E11</f>
        <v>70793</v>
      </c>
    </row>
    <row r="12" spans="1:7" x14ac:dyDescent="0.25">
      <c r="A12" s="85" t="s">
        <v>307</v>
      </c>
      <c r="B12" s="75">
        <v>5460000</v>
      </c>
      <c r="C12" s="75">
        <v>4295561.49</v>
      </c>
      <c r="D12" s="75">
        <v>9755561.4900000002</v>
      </c>
      <c r="E12" s="75">
        <v>9755561.4900000002</v>
      </c>
      <c r="F12" s="75">
        <v>9755561.4900000002</v>
      </c>
      <c r="G12" s="75">
        <f t="shared" ref="G12:G17" si="0">D12-E12</f>
        <v>0</v>
      </c>
    </row>
    <row r="13" spans="1:7" x14ac:dyDescent="0.25">
      <c r="A13" s="85" t="s">
        <v>308</v>
      </c>
      <c r="B13" s="75">
        <v>4641370.8899999997</v>
      </c>
      <c r="C13" s="75">
        <v>1647113.21</v>
      </c>
      <c r="D13" s="75">
        <v>6288484.0999999996</v>
      </c>
      <c r="E13" s="75">
        <v>6264922.8799999999</v>
      </c>
      <c r="F13" s="75">
        <v>6264922.8799999999</v>
      </c>
      <c r="G13" s="75">
        <f t="shared" si="0"/>
        <v>23561.219999999739</v>
      </c>
    </row>
    <row r="14" spans="1:7" x14ac:dyDescent="0.25">
      <c r="A14" s="85" t="s">
        <v>309</v>
      </c>
      <c r="B14" s="75">
        <v>15000</v>
      </c>
      <c r="C14" s="75">
        <v>-9599.2800000000007</v>
      </c>
      <c r="D14" s="75">
        <v>5400.7199999999993</v>
      </c>
      <c r="E14" s="75">
        <v>5400.72</v>
      </c>
      <c r="F14" s="75">
        <v>5400.72</v>
      </c>
      <c r="G14" s="75">
        <f t="shared" si="0"/>
        <v>0</v>
      </c>
    </row>
    <row r="15" spans="1:7" x14ac:dyDescent="0.25">
      <c r="A15" s="85" t="s">
        <v>310</v>
      </c>
      <c r="B15" s="75">
        <v>6075226.54</v>
      </c>
      <c r="C15" s="75">
        <v>-11154.8</v>
      </c>
      <c r="D15" s="75">
        <v>6064071.7400000002</v>
      </c>
      <c r="E15" s="75">
        <v>5939956.9699999997</v>
      </c>
      <c r="F15" s="75">
        <v>5939956.9699999997</v>
      </c>
      <c r="G15" s="75">
        <f t="shared" si="0"/>
        <v>124114.77000000048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0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0"/>
        <v>0</v>
      </c>
    </row>
    <row r="18" spans="1:7" x14ac:dyDescent="0.25">
      <c r="A18" s="84" t="s">
        <v>313</v>
      </c>
      <c r="B18" s="83">
        <f>SUM(B19:B27)</f>
        <v>2758500</v>
      </c>
      <c r="C18" s="83">
        <f>SUM(C19:C27)</f>
        <v>7047357.0000000009</v>
      </c>
      <c r="D18" s="83">
        <f>SUM(D19:D27)</f>
        <v>9805857</v>
      </c>
      <c r="E18" s="83">
        <f>SUM(E19:E27)</f>
        <v>9500078.1799999997</v>
      </c>
      <c r="F18" s="83">
        <f>SUM(F19:F27)</f>
        <v>9499498.1799999997</v>
      </c>
      <c r="G18" s="83">
        <f>SUM(G19:G27)</f>
        <v>305778.82000000041</v>
      </c>
    </row>
    <row r="19" spans="1:7" x14ac:dyDescent="0.25">
      <c r="A19" s="85" t="s">
        <v>314</v>
      </c>
      <c r="B19" s="75">
        <v>552000</v>
      </c>
      <c r="C19" s="75">
        <v>528649.54</v>
      </c>
      <c r="D19" s="75">
        <v>1080649.54</v>
      </c>
      <c r="E19" s="75">
        <v>936710.59</v>
      </c>
      <c r="F19" s="75">
        <v>936130.59</v>
      </c>
      <c r="G19" s="75">
        <f>D19-E19</f>
        <v>143938.95000000007</v>
      </c>
    </row>
    <row r="20" spans="1:7" x14ac:dyDescent="0.25">
      <c r="A20" s="85" t="s">
        <v>315</v>
      </c>
      <c r="B20" s="75">
        <v>267500</v>
      </c>
      <c r="C20" s="75">
        <v>523050.67</v>
      </c>
      <c r="D20" s="75">
        <v>790550.66999999993</v>
      </c>
      <c r="E20" s="75">
        <v>694034.34</v>
      </c>
      <c r="F20" s="75">
        <v>694034.34</v>
      </c>
      <c r="G20" s="75">
        <f t="shared" ref="G20:G27" si="1">D20-E20</f>
        <v>96516.329999999958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1"/>
        <v>0</v>
      </c>
    </row>
    <row r="22" spans="1:7" x14ac:dyDescent="0.25">
      <c r="A22" s="85" t="s">
        <v>317</v>
      </c>
      <c r="B22" s="75">
        <v>280000</v>
      </c>
      <c r="C22" s="75">
        <v>1313035.6000000001</v>
      </c>
      <c r="D22" s="75">
        <v>1593035.6</v>
      </c>
      <c r="E22" s="75">
        <v>1560069.65</v>
      </c>
      <c r="F22" s="75">
        <v>1560069.65</v>
      </c>
      <c r="G22" s="75">
        <f t="shared" si="1"/>
        <v>32965.950000000186</v>
      </c>
    </row>
    <row r="23" spans="1:7" x14ac:dyDescent="0.25">
      <c r="A23" s="85" t="s">
        <v>318</v>
      </c>
      <c r="B23" s="75">
        <v>100000</v>
      </c>
      <c r="C23" s="75">
        <v>-44700</v>
      </c>
      <c r="D23" s="75">
        <v>55300</v>
      </c>
      <c r="E23" s="75">
        <v>53354.99</v>
      </c>
      <c r="F23" s="75">
        <v>53354.99</v>
      </c>
      <c r="G23" s="75">
        <f t="shared" si="1"/>
        <v>1945.010000000002</v>
      </c>
    </row>
    <row r="24" spans="1:7" x14ac:dyDescent="0.25">
      <c r="A24" s="85" t="s">
        <v>319</v>
      </c>
      <c r="B24" s="75">
        <v>1461000</v>
      </c>
      <c r="C24" s="75">
        <v>3138124.67</v>
      </c>
      <c r="D24" s="75">
        <v>4599124.67</v>
      </c>
      <c r="E24" s="75">
        <v>4599067.05</v>
      </c>
      <c r="F24" s="75">
        <v>4599067.05</v>
      </c>
      <c r="G24" s="75">
        <f t="shared" si="1"/>
        <v>57.620000000111759</v>
      </c>
    </row>
    <row r="25" spans="1:7" x14ac:dyDescent="0.25">
      <c r="A25" s="85" t="s">
        <v>320</v>
      </c>
      <c r="B25" s="75">
        <v>80000</v>
      </c>
      <c r="C25" s="75">
        <v>619272.99</v>
      </c>
      <c r="D25" s="75">
        <v>699272.99</v>
      </c>
      <c r="E25" s="75">
        <v>696631.1</v>
      </c>
      <c r="F25" s="75">
        <v>696631.1</v>
      </c>
      <c r="G25" s="75">
        <f t="shared" si="1"/>
        <v>2641.890000000014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1"/>
        <v>0</v>
      </c>
    </row>
    <row r="27" spans="1:7" x14ac:dyDescent="0.25">
      <c r="A27" s="85" t="s">
        <v>322</v>
      </c>
      <c r="B27" s="75">
        <v>18000</v>
      </c>
      <c r="C27" s="75">
        <v>969923.53</v>
      </c>
      <c r="D27" s="75">
        <v>987923.53</v>
      </c>
      <c r="E27" s="75">
        <v>960210.46</v>
      </c>
      <c r="F27" s="75">
        <v>960210.46</v>
      </c>
      <c r="G27" s="75">
        <f t="shared" si="1"/>
        <v>27713.070000000065</v>
      </c>
    </row>
    <row r="28" spans="1:7" x14ac:dyDescent="0.25">
      <c r="A28" s="84" t="s">
        <v>323</v>
      </c>
      <c r="B28" s="83">
        <f>SUM(B29:B37)</f>
        <v>6567535.3200000003</v>
      </c>
      <c r="C28" s="83">
        <f>SUM(C29:C37)</f>
        <v>14184674.569999998</v>
      </c>
      <c r="D28" s="83">
        <f>SUM(D29:D37)</f>
        <v>20752209.890000001</v>
      </c>
      <c r="E28" s="83">
        <f>SUM(E29:E37)</f>
        <v>19929441.84</v>
      </c>
      <c r="F28" s="83">
        <f>SUM(F29:F37)</f>
        <v>19597290.500000004</v>
      </c>
      <c r="G28" s="83">
        <f>SUM(G29:G37)</f>
        <v>822768.04999999993</v>
      </c>
    </row>
    <row r="29" spans="1:7" x14ac:dyDescent="0.25">
      <c r="A29" s="85" t="s">
        <v>324</v>
      </c>
      <c r="B29" s="75">
        <v>925095.32</v>
      </c>
      <c r="C29" s="75">
        <v>3443378.3</v>
      </c>
      <c r="D29" s="75">
        <v>4368473.62</v>
      </c>
      <c r="E29" s="75">
        <v>4351472.7300000004</v>
      </c>
      <c r="F29" s="75">
        <v>4128271.39</v>
      </c>
      <c r="G29" s="75">
        <f>D29-E29</f>
        <v>17000.889999999665</v>
      </c>
    </row>
    <row r="30" spans="1:7" x14ac:dyDescent="0.25">
      <c r="A30" s="85" t="s">
        <v>325</v>
      </c>
      <c r="B30" s="75">
        <v>135000</v>
      </c>
      <c r="C30" s="75">
        <v>472815.97</v>
      </c>
      <c r="D30" s="75">
        <v>607815.97</v>
      </c>
      <c r="E30" s="75">
        <v>607422.1</v>
      </c>
      <c r="F30" s="75">
        <v>607422.1</v>
      </c>
      <c r="G30" s="75">
        <f t="shared" ref="G30:G37" si="2">D30-E30</f>
        <v>393.86999999999534</v>
      </c>
    </row>
    <row r="31" spans="1:7" x14ac:dyDescent="0.25">
      <c r="A31" s="85" t="s">
        <v>326</v>
      </c>
      <c r="B31" s="75">
        <v>361440</v>
      </c>
      <c r="C31" s="75">
        <v>1438989.14</v>
      </c>
      <c r="D31" s="75">
        <v>1800429.14</v>
      </c>
      <c r="E31" s="75">
        <v>1788196.96</v>
      </c>
      <c r="F31" s="75">
        <v>1772764.96</v>
      </c>
      <c r="G31" s="75">
        <f t="shared" si="2"/>
        <v>12232.179999999935</v>
      </c>
    </row>
    <row r="32" spans="1:7" x14ac:dyDescent="0.25">
      <c r="A32" s="85" t="s">
        <v>327</v>
      </c>
      <c r="B32" s="75">
        <v>463000</v>
      </c>
      <c r="C32" s="75">
        <v>284984.27</v>
      </c>
      <c r="D32" s="75">
        <v>747984.27</v>
      </c>
      <c r="E32" s="75">
        <v>746474.24</v>
      </c>
      <c r="F32" s="75">
        <v>746474.24</v>
      </c>
      <c r="G32" s="75">
        <f t="shared" si="2"/>
        <v>1510.0300000000279</v>
      </c>
    </row>
    <row r="33" spans="1:7" ht="14.45" customHeight="1" x14ac:dyDescent="0.25">
      <c r="A33" s="85" t="s">
        <v>328</v>
      </c>
      <c r="B33" s="75">
        <v>787000</v>
      </c>
      <c r="C33" s="75">
        <v>2815915.02</v>
      </c>
      <c r="D33" s="75">
        <v>3602915.02</v>
      </c>
      <c r="E33" s="75">
        <v>3444453.79</v>
      </c>
      <c r="F33" s="75">
        <v>3444453.79</v>
      </c>
      <c r="G33" s="75">
        <f t="shared" si="2"/>
        <v>158461.22999999998</v>
      </c>
    </row>
    <row r="34" spans="1:7" ht="14.45" customHeight="1" x14ac:dyDescent="0.25">
      <c r="A34" s="85" t="s">
        <v>329</v>
      </c>
      <c r="B34" s="75">
        <v>100000</v>
      </c>
      <c r="C34" s="75">
        <v>263074.51</v>
      </c>
      <c r="D34" s="75">
        <v>363074.51</v>
      </c>
      <c r="E34" s="75">
        <v>363074.51</v>
      </c>
      <c r="F34" s="75">
        <v>363074.51</v>
      </c>
      <c r="G34" s="75">
        <f t="shared" si="2"/>
        <v>0</v>
      </c>
    </row>
    <row r="35" spans="1:7" ht="14.45" customHeight="1" x14ac:dyDescent="0.25">
      <c r="A35" s="85" t="s">
        <v>330</v>
      </c>
      <c r="B35" s="75">
        <v>181000</v>
      </c>
      <c r="C35" s="75">
        <v>92046</v>
      </c>
      <c r="D35" s="75">
        <v>273046</v>
      </c>
      <c r="E35" s="75">
        <v>203014.22</v>
      </c>
      <c r="F35" s="75">
        <v>203014.22</v>
      </c>
      <c r="G35" s="75">
        <f t="shared" si="2"/>
        <v>70031.78</v>
      </c>
    </row>
    <row r="36" spans="1:7" ht="14.45" customHeight="1" x14ac:dyDescent="0.25">
      <c r="A36" s="85" t="s">
        <v>331</v>
      </c>
      <c r="B36" s="75">
        <v>3265000</v>
      </c>
      <c r="C36" s="75">
        <v>4325193.49</v>
      </c>
      <c r="D36" s="75">
        <v>7590193.4900000002</v>
      </c>
      <c r="E36" s="75">
        <v>7169485.4199999999</v>
      </c>
      <c r="F36" s="75">
        <v>7169485.4199999999</v>
      </c>
      <c r="G36" s="75">
        <f t="shared" si="2"/>
        <v>420708.0700000003</v>
      </c>
    </row>
    <row r="37" spans="1:7" ht="14.45" customHeight="1" x14ac:dyDescent="0.25">
      <c r="A37" s="85" t="s">
        <v>332</v>
      </c>
      <c r="B37" s="75">
        <v>350000</v>
      </c>
      <c r="C37" s="75">
        <v>1048277.87</v>
      </c>
      <c r="D37" s="75">
        <v>1398277.87</v>
      </c>
      <c r="E37" s="75">
        <v>1255847.8700000001</v>
      </c>
      <c r="F37" s="75">
        <v>1162329.8700000001</v>
      </c>
      <c r="G37" s="75">
        <f t="shared" si="2"/>
        <v>142430</v>
      </c>
    </row>
    <row r="38" spans="1:7" x14ac:dyDescent="0.25">
      <c r="A38" s="84" t="s">
        <v>333</v>
      </c>
      <c r="B38" s="83">
        <f>SUM(B39:B47)</f>
        <v>7158553.2300000004</v>
      </c>
      <c r="C38" s="83">
        <f>SUM(C39:C47)</f>
        <v>15750316.77</v>
      </c>
      <c r="D38" s="83">
        <f>SUM(D39:D47)</f>
        <v>22908870</v>
      </c>
      <c r="E38" s="83">
        <f>SUM(E39:E47)</f>
        <v>22488325.260000002</v>
      </c>
      <c r="F38" s="83">
        <f>SUM(F39:F47)</f>
        <v>22486644.07</v>
      </c>
      <c r="G38" s="83">
        <f>SUM(G39:G47)</f>
        <v>420544.73999999743</v>
      </c>
    </row>
    <row r="39" spans="1:7" x14ac:dyDescent="0.25">
      <c r="A39" s="85" t="s">
        <v>334</v>
      </c>
      <c r="B39" s="75">
        <v>0</v>
      </c>
      <c r="C39" s="75">
        <v>114000</v>
      </c>
      <c r="D39" s="75">
        <v>114000</v>
      </c>
      <c r="E39" s="75">
        <v>114000</v>
      </c>
      <c r="F39" s="75">
        <v>114000</v>
      </c>
      <c r="G39" s="75">
        <f>D39-E39</f>
        <v>0</v>
      </c>
    </row>
    <row r="40" spans="1:7" x14ac:dyDescent="0.25">
      <c r="A40" s="85" t="s">
        <v>335</v>
      </c>
      <c r="B40" s="75">
        <v>5273009.53</v>
      </c>
      <c r="C40" s="75">
        <v>400000</v>
      </c>
      <c r="D40" s="75">
        <v>5673009.5300000003</v>
      </c>
      <c r="E40" s="75">
        <v>5400000</v>
      </c>
      <c r="F40" s="75">
        <v>5400000</v>
      </c>
      <c r="G40" s="75">
        <f t="shared" ref="G40:G47" si="3">D40-E40</f>
        <v>273009.53000000026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3"/>
        <v>0</v>
      </c>
    </row>
    <row r="42" spans="1:7" x14ac:dyDescent="0.25">
      <c r="A42" s="85" t="s">
        <v>337</v>
      </c>
      <c r="B42" s="75">
        <v>1885543.7</v>
      </c>
      <c r="C42" s="75">
        <v>15236316.77</v>
      </c>
      <c r="D42" s="75">
        <v>17121860.469999999</v>
      </c>
      <c r="E42" s="75">
        <v>16974325.260000002</v>
      </c>
      <c r="F42" s="75">
        <v>16972644.07</v>
      </c>
      <c r="G42" s="75">
        <f t="shared" si="3"/>
        <v>147535.20999999717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3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3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3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3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3"/>
        <v>0</v>
      </c>
    </row>
    <row r="48" spans="1:7" x14ac:dyDescent="0.25">
      <c r="A48" s="84" t="s">
        <v>343</v>
      </c>
      <c r="B48" s="83">
        <f>SUM(B49:B57)</f>
        <v>65000</v>
      </c>
      <c r="C48" s="83">
        <f>SUM(C49:C57)</f>
        <v>3039337.26</v>
      </c>
      <c r="D48" s="83">
        <f>SUM(D49:D57)</f>
        <v>3104337.26</v>
      </c>
      <c r="E48" s="83">
        <f>SUM(E49:E57)</f>
        <v>3083521.9299999997</v>
      </c>
      <c r="F48" s="83">
        <f>SUM(F49:F57)</f>
        <v>3083521.9299999997</v>
      </c>
      <c r="G48" s="83">
        <f>SUM(G49:G57)</f>
        <v>20815.330000000075</v>
      </c>
    </row>
    <row r="49" spans="1:7" x14ac:dyDescent="0.25">
      <c r="A49" s="85" t="s">
        <v>344</v>
      </c>
      <c r="B49" s="75">
        <v>0</v>
      </c>
      <c r="C49" s="75">
        <v>604509.67000000004</v>
      </c>
      <c r="D49" s="75">
        <v>604509.67000000004</v>
      </c>
      <c r="E49" s="75">
        <v>593694.34</v>
      </c>
      <c r="F49" s="75">
        <v>593694.34</v>
      </c>
      <c r="G49" s="75">
        <f>D49-E49</f>
        <v>10815.330000000075</v>
      </c>
    </row>
    <row r="50" spans="1:7" x14ac:dyDescent="0.25">
      <c r="A50" s="85" t="s">
        <v>345</v>
      </c>
      <c r="B50" s="75">
        <v>0</v>
      </c>
      <c r="C50" s="75">
        <v>29619.75</v>
      </c>
      <c r="D50" s="75">
        <v>29619.75</v>
      </c>
      <c r="E50" s="75">
        <v>29619.75</v>
      </c>
      <c r="F50" s="75">
        <v>29619.75</v>
      </c>
      <c r="G50" s="75">
        <f t="shared" ref="G50:G57" si="4">D50-E50</f>
        <v>0</v>
      </c>
    </row>
    <row r="51" spans="1:7" x14ac:dyDescent="0.25">
      <c r="A51" s="85" t="s">
        <v>346</v>
      </c>
      <c r="B51" s="75">
        <v>0</v>
      </c>
      <c r="C51" s="75">
        <v>109753</v>
      </c>
      <c r="D51" s="75">
        <v>109753</v>
      </c>
      <c r="E51" s="75">
        <v>109753</v>
      </c>
      <c r="F51" s="75">
        <v>109753</v>
      </c>
      <c r="G51" s="75">
        <f t="shared" si="4"/>
        <v>0</v>
      </c>
    </row>
    <row r="52" spans="1:7" x14ac:dyDescent="0.25">
      <c r="A52" s="85" t="s">
        <v>347</v>
      </c>
      <c r="B52" s="75">
        <v>0</v>
      </c>
      <c r="C52" s="75">
        <v>1938409</v>
      </c>
      <c r="D52" s="75">
        <v>1938409</v>
      </c>
      <c r="E52" s="75">
        <v>1938409</v>
      </c>
      <c r="F52" s="75">
        <v>1938409</v>
      </c>
      <c r="G52" s="75">
        <f t="shared" si="4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4"/>
        <v>0</v>
      </c>
    </row>
    <row r="54" spans="1:7" x14ac:dyDescent="0.25">
      <c r="A54" s="85" t="s">
        <v>349</v>
      </c>
      <c r="B54" s="75">
        <v>30000</v>
      </c>
      <c r="C54" s="75">
        <v>392045.84</v>
      </c>
      <c r="D54" s="75">
        <v>422045.84</v>
      </c>
      <c r="E54" s="75">
        <v>412045.84</v>
      </c>
      <c r="F54" s="75">
        <v>412045.84</v>
      </c>
      <c r="G54" s="75">
        <f t="shared" si="4"/>
        <v>10000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4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4"/>
        <v>0</v>
      </c>
    </row>
    <row r="57" spans="1:7" x14ac:dyDescent="0.25">
      <c r="A57" s="85" t="s">
        <v>352</v>
      </c>
      <c r="B57" s="75">
        <v>35000</v>
      </c>
      <c r="C57" s="75">
        <v>-35000</v>
      </c>
      <c r="D57" s="75">
        <v>0</v>
      </c>
      <c r="E57" s="75">
        <v>0</v>
      </c>
      <c r="F57" s="75">
        <v>0</v>
      </c>
      <c r="G57" s="75">
        <f t="shared" si="4"/>
        <v>0</v>
      </c>
    </row>
    <row r="58" spans="1:7" x14ac:dyDescent="0.25">
      <c r="A58" s="84" t="s">
        <v>353</v>
      </c>
      <c r="B58" s="83">
        <f>SUM(B59:B61)</f>
        <v>0</v>
      </c>
      <c r="C58" s="83">
        <f>SUM(C59:C61)</f>
        <v>10771073.34</v>
      </c>
      <c r="D58" s="83">
        <f>SUM(D59:D61)</f>
        <v>10771073.34</v>
      </c>
      <c r="E58" s="83">
        <f>SUM(E59:E61)</f>
        <v>10526627.23</v>
      </c>
      <c r="F58" s="83">
        <f>SUM(F59:F61)</f>
        <v>10119249.120000001</v>
      </c>
      <c r="G58" s="83">
        <f>SUM(G59:G61)</f>
        <v>244446.11000000127</v>
      </c>
    </row>
    <row r="59" spans="1:7" x14ac:dyDescent="0.25">
      <c r="A59" s="85" t="s">
        <v>354</v>
      </c>
      <c r="B59" s="75">
        <v>0</v>
      </c>
      <c r="C59" s="75">
        <v>8393402.0500000007</v>
      </c>
      <c r="D59" s="75">
        <v>8393402.0500000007</v>
      </c>
      <c r="E59" s="75">
        <v>8154094.1399999997</v>
      </c>
      <c r="F59" s="75">
        <v>7746716.0300000003</v>
      </c>
      <c r="G59" s="75">
        <f>D59-E59</f>
        <v>239307.91000000108</v>
      </c>
    </row>
    <row r="60" spans="1:7" x14ac:dyDescent="0.25">
      <c r="A60" s="85" t="s">
        <v>355</v>
      </c>
      <c r="B60" s="75">
        <v>0</v>
      </c>
      <c r="C60" s="75">
        <v>2377671.29</v>
      </c>
      <c r="D60" s="75">
        <v>2377671.29</v>
      </c>
      <c r="E60" s="75">
        <v>2372533.09</v>
      </c>
      <c r="F60" s="75">
        <v>2372533.09</v>
      </c>
      <c r="G60" s="75">
        <f t="shared" ref="G60:G61" si="5">D60-E60</f>
        <v>5138.2000000001863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5"/>
        <v>0</v>
      </c>
    </row>
    <row r="62" spans="1:7" x14ac:dyDescent="0.25">
      <c r="A62" s="84" t="s">
        <v>357</v>
      </c>
      <c r="B62" s="83">
        <f>SUM(B63:B67,B69:B70)</f>
        <v>0</v>
      </c>
      <c r="C62" s="83">
        <f>SUM(C63:C67,C69:C70)</f>
        <v>4266550.03</v>
      </c>
      <c r="D62" s="83">
        <f>SUM(D63:D67,D69:D70)</f>
        <v>4266550.03</v>
      </c>
      <c r="E62" s="83">
        <f>SUM(E63:E67,E69:E70)</f>
        <v>0</v>
      </c>
      <c r="F62" s="83">
        <f>SUM(F63:F67,F69:F70)</f>
        <v>0</v>
      </c>
      <c r="G62" s="83">
        <f>SUM(G63:G67,G69:G70)</f>
        <v>4266550.03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6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6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6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6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6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6"/>
        <v>0</v>
      </c>
    </row>
    <row r="70" spans="1:7" x14ac:dyDescent="0.25">
      <c r="A70" s="85" t="s">
        <v>365</v>
      </c>
      <c r="B70" s="75">
        <v>0</v>
      </c>
      <c r="C70" s="75">
        <v>4266550.03</v>
      </c>
      <c r="D70" s="75">
        <v>4266550.03</v>
      </c>
      <c r="E70" s="75">
        <v>0</v>
      </c>
      <c r="F70" s="75">
        <v>0</v>
      </c>
      <c r="G70" s="75">
        <f t="shared" si="6"/>
        <v>4266550.03</v>
      </c>
    </row>
    <row r="71" spans="1:7" x14ac:dyDescent="0.25">
      <c r="A71" s="84" t="s">
        <v>366</v>
      </c>
      <c r="B71" s="83">
        <f>SUM(B72:B74)</f>
        <v>80000</v>
      </c>
      <c r="C71" s="83">
        <f>SUM(C72:C74)</f>
        <v>22049.85</v>
      </c>
      <c r="D71" s="83">
        <f>SUM(D72:D74)</f>
        <v>102049.85</v>
      </c>
      <c r="E71" s="83">
        <f>SUM(E72:E74)</f>
        <v>101846</v>
      </c>
      <c r="F71" s="83">
        <f>SUM(F72:F74)</f>
        <v>101846</v>
      </c>
      <c r="G71" s="83">
        <f>SUM(G72:G74)</f>
        <v>203.85000000000582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7">D73-E73</f>
        <v>0</v>
      </c>
    </row>
    <row r="74" spans="1:7" x14ac:dyDescent="0.25">
      <c r="A74" s="85" t="s">
        <v>369</v>
      </c>
      <c r="B74" s="75">
        <v>80000</v>
      </c>
      <c r="C74" s="75">
        <v>22049.85</v>
      </c>
      <c r="D74" s="75">
        <v>102049.85</v>
      </c>
      <c r="E74" s="75">
        <v>101846</v>
      </c>
      <c r="F74" s="75">
        <v>101846</v>
      </c>
      <c r="G74" s="75">
        <f t="shared" si="7"/>
        <v>203.85000000000582</v>
      </c>
    </row>
    <row r="75" spans="1:7" x14ac:dyDescent="0.25">
      <c r="A75" s="84" t="s">
        <v>370</v>
      </c>
      <c r="B75" s="83">
        <f>SUM(B76:B82)</f>
        <v>0</v>
      </c>
      <c r="C75" s="83">
        <f>SUM(C76:C82)</f>
        <v>0</v>
      </c>
      <c r="D75" s="83">
        <f>SUM(D76:D82)</f>
        <v>0</v>
      </c>
      <c r="E75" s="83">
        <f>SUM(E76:E82)</f>
        <v>0</v>
      </c>
      <c r="F75" s="83">
        <f>SUM(F76:F82)</f>
        <v>0</v>
      </c>
      <c r="G75" s="83">
        <f>SUM(G76:G82)</f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>SUM(B85,B93,B103,B113,B123,B133,B137,B146,B150)</f>
        <v>14031050.32</v>
      </c>
      <c r="C84" s="83">
        <f>SUM(C85,C93,C103,C113,C123,C133,C137,C146,C150)</f>
        <v>31220471.920000002</v>
      </c>
      <c r="D84" s="83">
        <f>SUM(D85,D93,D103,D113,D123,D133,D137,D146,D150)</f>
        <v>45251522.239999995</v>
      </c>
      <c r="E84" s="83">
        <f>SUM(E85,E93,E103,E113,E123,E133,E137,E146,E150)</f>
        <v>40866648.229999997</v>
      </c>
      <c r="F84" s="83">
        <f>SUM(F85,F93,F103,F113,F123,F133,F137,F146,F150)</f>
        <v>39143930.469999999</v>
      </c>
      <c r="G84" s="83">
        <f>SUM(G85,G93,G103,G113,G123,G133,G137,G146,G150)</f>
        <v>4384874.01</v>
      </c>
    </row>
    <row r="85" spans="1:7" x14ac:dyDescent="0.25">
      <c r="A85" s="84" t="s">
        <v>305</v>
      </c>
      <c r="B85" s="83">
        <f>SUM(B86:B92)</f>
        <v>1151718.02</v>
      </c>
      <c r="C85" s="83">
        <f>SUM(C86:C92)</f>
        <v>82954.16</v>
      </c>
      <c r="D85" s="83">
        <f>SUM(D86:D92)</f>
        <v>1234672.18</v>
      </c>
      <c r="E85" s="83">
        <f>SUM(E86:E92)</f>
        <v>1234672.18</v>
      </c>
      <c r="F85" s="83">
        <f>SUM(F86:F92)</f>
        <v>1234672.18</v>
      </c>
      <c r="G85" s="83">
        <f>SUM(G86:G92)</f>
        <v>0</v>
      </c>
    </row>
    <row r="86" spans="1:7" x14ac:dyDescent="0.25">
      <c r="A86" s="85" t="s">
        <v>306</v>
      </c>
      <c r="B86" s="75">
        <v>1151718.02</v>
      </c>
      <c r="C86" s="75">
        <v>-267.04000000000002</v>
      </c>
      <c r="D86" s="75">
        <v>1151450.98</v>
      </c>
      <c r="E86" s="75">
        <v>1151450.98</v>
      </c>
      <c r="F86" s="75">
        <v>1151450.98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9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9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9"/>
        <v>0</v>
      </c>
    </row>
    <row r="90" spans="1:7" x14ac:dyDescent="0.25">
      <c r="A90" s="85" t="s">
        <v>310</v>
      </c>
      <c r="B90" s="75">
        <v>0</v>
      </c>
      <c r="C90" s="75">
        <v>83221.2</v>
      </c>
      <c r="D90" s="75">
        <v>83221.2</v>
      </c>
      <c r="E90" s="75">
        <v>83221.2</v>
      </c>
      <c r="F90" s="75">
        <v>83221.2</v>
      </c>
      <c r="G90" s="75">
        <f t="shared" si="9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9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9"/>
        <v>0</v>
      </c>
    </row>
    <row r="93" spans="1:7" x14ac:dyDescent="0.25">
      <c r="A93" s="84" t="s">
        <v>313</v>
      </c>
      <c r="B93" s="83">
        <f>SUM(B94:B102)</f>
        <v>0</v>
      </c>
      <c r="C93" s="83">
        <f>SUM(C94:C102)</f>
        <v>283972.8</v>
      </c>
      <c r="D93" s="83">
        <f>SUM(D94:D102)</f>
        <v>283972.8</v>
      </c>
      <c r="E93" s="83">
        <f>SUM(E94:E102)</f>
        <v>233972.8</v>
      </c>
      <c r="F93" s="83">
        <f>SUM(F94:F102)</f>
        <v>133986.4</v>
      </c>
      <c r="G93" s="83">
        <f>SUM(G94:G102)</f>
        <v>50000</v>
      </c>
    </row>
    <row r="94" spans="1:7" x14ac:dyDescent="0.25">
      <c r="A94" s="85" t="s">
        <v>314</v>
      </c>
      <c r="B94" s="75">
        <v>0</v>
      </c>
      <c r="C94" s="75">
        <v>14000</v>
      </c>
      <c r="D94" s="75">
        <v>14000</v>
      </c>
      <c r="E94" s="75">
        <v>14000</v>
      </c>
      <c r="F94" s="75">
        <v>14000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0"/>
        <v>0</v>
      </c>
    </row>
    <row r="97" spans="1:7" x14ac:dyDescent="0.25">
      <c r="A97" s="85" t="s">
        <v>317</v>
      </c>
      <c r="B97" s="75">
        <v>0</v>
      </c>
      <c r="C97" s="75">
        <v>199972.8</v>
      </c>
      <c r="D97" s="75">
        <v>199972.8</v>
      </c>
      <c r="E97" s="75">
        <v>199972.8</v>
      </c>
      <c r="F97" s="75">
        <v>99986.4</v>
      </c>
      <c r="G97" s="75">
        <f t="shared" si="1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0"/>
        <v>0</v>
      </c>
    </row>
    <row r="100" spans="1:7" x14ac:dyDescent="0.25">
      <c r="A100" s="85" t="s">
        <v>320</v>
      </c>
      <c r="B100" s="75">
        <v>0</v>
      </c>
      <c r="C100" s="75">
        <v>70000</v>
      </c>
      <c r="D100" s="75">
        <v>70000</v>
      </c>
      <c r="E100" s="75">
        <v>20000</v>
      </c>
      <c r="F100" s="75">
        <v>20000</v>
      </c>
      <c r="G100" s="75">
        <f t="shared" si="10"/>
        <v>50000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0"/>
        <v>0</v>
      </c>
    </row>
    <row r="103" spans="1:7" x14ac:dyDescent="0.25">
      <c r="A103" s="84" t="s">
        <v>323</v>
      </c>
      <c r="B103" s="83">
        <f>SUM(B104:B112)</f>
        <v>2000000</v>
      </c>
      <c r="C103" s="83">
        <f>SUM(C104:C112)</f>
        <v>3081133.23</v>
      </c>
      <c r="D103" s="83">
        <f>SUM(D104:D112)</f>
        <v>5081133.2299999995</v>
      </c>
      <c r="E103" s="83">
        <f>SUM(E104:E112)</f>
        <v>5045826.97</v>
      </c>
      <c r="F103" s="83">
        <f>SUM(F104:F112)</f>
        <v>5045826.97</v>
      </c>
      <c r="G103" s="83">
        <f>SUM(G104:G112)</f>
        <v>35306.26</v>
      </c>
    </row>
    <row r="104" spans="1:7" x14ac:dyDescent="0.25">
      <c r="A104" s="85" t="s">
        <v>324</v>
      </c>
      <c r="B104" s="75">
        <v>2000000</v>
      </c>
      <c r="C104" s="75">
        <v>577298.17000000004</v>
      </c>
      <c r="D104" s="75">
        <v>2577298.17</v>
      </c>
      <c r="E104" s="75">
        <v>2577298.17</v>
      </c>
      <c r="F104" s="75">
        <v>2577298.17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675928.8</v>
      </c>
      <c r="D105" s="75">
        <v>675928.8</v>
      </c>
      <c r="E105" s="75">
        <v>675928.8</v>
      </c>
      <c r="F105" s="75">
        <v>675928.8</v>
      </c>
      <c r="G105" s="75">
        <f t="shared" ref="G105:G112" si="11">D105-E105</f>
        <v>0</v>
      </c>
    </row>
    <row r="106" spans="1:7" x14ac:dyDescent="0.25">
      <c r="A106" s="85" t="s">
        <v>326</v>
      </c>
      <c r="B106" s="75">
        <v>0</v>
      </c>
      <c r="C106" s="75">
        <v>186000</v>
      </c>
      <c r="D106" s="75">
        <v>186000</v>
      </c>
      <c r="E106" s="75">
        <v>186000</v>
      </c>
      <c r="F106" s="75">
        <v>186000</v>
      </c>
      <c r="G106" s="75">
        <f t="shared" si="1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1"/>
        <v>0</v>
      </c>
    </row>
    <row r="111" spans="1:7" x14ac:dyDescent="0.25">
      <c r="A111" s="85" t="s">
        <v>331</v>
      </c>
      <c r="B111" s="75">
        <v>0</v>
      </c>
      <c r="C111" s="75">
        <v>1606600</v>
      </c>
      <c r="D111" s="75">
        <v>1606600</v>
      </c>
      <c r="E111" s="75">
        <v>1606600</v>
      </c>
      <c r="F111" s="75">
        <v>1606600</v>
      </c>
      <c r="G111" s="75">
        <f t="shared" si="11"/>
        <v>0</v>
      </c>
    </row>
    <row r="112" spans="1:7" x14ac:dyDescent="0.25">
      <c r="A112" s="85" t="s">
        <v>332</v>
      </c>
      <c r="B112" s="75">
        <v>0</v>
      </c>
      <c r="C112" s="75">
        <v>35306.26</v>
      </c>
      <c r="D112" s="75">
        <v>35306.26</v>
      </c>
      <c r="E112" s="75">
        <v>0</v>
      </c>
      <c r="F112" s="75">
        <v>0</v>
      </c>
      <c r="G112" s="75">
        <f t="shared" si="11"/>
        <v>35306.26</v>
      </c>
    </row>
    <row r="113" spans="1:7" x14ac:dyDescent="0.25">
      <c r="A113" s="84" t="s">
        <v>333</v>
      </c>
      <c r="B113" s="83">
        <f>SUM(B114:B122)</f>
        <v>1469655.78</v>
      </c>
      <c r="C113" s="83">
        <f>SUM(C114:C122)</f>
        <v>4486066.28</v>
      </c>
      <c r="D113" s="83">
        <f>SUM(D114:D122)</f>
        <v>5955722.0600000005</v>
      </c>
      <c r="E113" s="83">
        <f>SUM(E114:E122)</f>
        <v>5955722.0599999996</v>
      </c>
      <c r="F113" s="83">
        <f>SUM(F114:F122)</f>
        <v>5955722.0599999996</v>
      </c>
      <c r="G113" s="83">
        <f>SUM(G114:G122)</f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12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12"/>
        <v>0</v>
      </c>
    </row>
    <row r="117" spans="1:7" x14ac:dyDescent="0.25">
      <c r="A117" s="85" t="s">
        <v>337</v>
      </c>
      <c r="B117" s="75">
        <v>1469655.78</v>
      </c>
      <c r="C117" s="75">
        <v>4486066.28</v>
      </c>
      <c r="D117" s="75">
        <v>5955722.0600000005</v>
      </c>
      <c r="E117" s="75">
        <v>5955722.0599999996</v>
      </c>
      <c r="F117" s="75">
        <v>5955722.0599999996</v>
      </c>
      <c r="G117" s="75">
        <f t="shared" si="12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12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12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12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12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12"/>
        <v>0</v>
      </c>
    </row>
    <row r="123" spans="1:7" x14ac:dyDescent="0.25">
      <c r="A123" s="84" t="s">
        <v>343</v>
      </c>
      <c r="B123" s="83">
        <f>SUM(B124:B132)</f>
        <v>0</v>
      </c>
      <c r="C123" s="83">
        <f>SUM(C124:C132)</f>
        <v>1974086</v>
      </c>
      <c r="D123" s="83">
        <f>SUM(D124:D132)</f>
        <v>1974086</v>
      </c>
      <c r="E123" s="83">
        <f>SUM(E124:E132)</f>
        <v>1974086</v>
      </c>
      <c r="F123" s="83">
        <f>SUM(F124:F132)</f>
        <v>1974086</v>
      </c>
      <c r="G123" s="83">
        <f>SUM(G124:G132)</f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13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13"/>
        <v>0</v>
      </c>
    </row>
    <row r="127" spans="1:7" x14ac:dyDescent="0.25">
      <c r="A127" s="85" t="s">
        <v>347</v>
      </c>
      <c r="B127" s="75">
        <v>0</v>
      </c>
      <c r="C127" s="75">
        <v>1974086</v>
      </c>
      <c r="D127" s="75">
        <v>1974086</v>
      </c>
      <c r="E127" s="75">
        <v>1974086</v>
      </c>
      <c r="F127" s="75">
        <v>1974086</v>
      </c>
      <c r="G127" s="75">
        <f t="shared" si="13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13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13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13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13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13"/>
        <v>0</v>
      </c>
    </row>
    <row r="133" spans="1:7" x14ac:dyDescent="0.25">
      <c r="A133" s="84" t="s">
        <v>353</v>
      </c>
      <c r="B133" s="83">
        <f>SUM(B134:B136)</f>
        <v>9009676.5199999996</v>
      </c>
      <c r="C133" s="83">
        <f>SUM(C134:C136)</f>
        <v>21515349.449999999</v>
      </c>
      <c r="D133" s="83">
        <f>SUM(D134:D136)</f>
        <v>30525025.969999999</v>
      </c>
      <c r="E133" s="83">
        <f>SUM(E134:E136)</f>
        <v>26225458.219999999</v>
      </c>
      <c r="F133" s="83">
        <f>SUM(F134:F136)</f>
        <v>24602726.859999999</v>
      </c>
      <c r="G133" s="83">
        <f>SUM(G134:G136)</f>
        <v>4299567.75</v>
      </c>
    </row>
    <row r="134" spans="1:7" x14ac:dyDescent="0.25">
      <c r="A134" s="85" t="s">
        <v>354</v>
      </c>
      <c r="B134" s="75">
        <v>9009676.5199999996</v>
      </c>
      <c r="C134" s="75">
        <v>21515349.449999999</v>
      </c>
      <c r="D134" s="75">
        <v>30525025.969999999</v>
      </c>
      <c r="E134" s="75">
        <v>26225458.219999999</v>
      </c>
      <c r="F134" s="75">
        <v>24602726.859999999</v>
      </c>
      <c r="G134" s="75">
        <f>D134-E134</f>
        <v>4299567.75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4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4"/>
        <v>0</v>
      </c>
    </row>
    <row r="137" spans="1:7" x14ac:dyDescent="0.25">
      <c r="A137" s="84" t="s">
        <v>357</v>
      </c>
      <c r="B137" s="83">
        <f>SUM(B138:B142,B144:B145)</f>
        <v>0</v>
      </c>
      <c r="C137" s="83">
        <f>SUM(C138:C142,C144:C145)</f>
        <v>0</v>
      </c>
      <c r="D137" s="83">
        <f>SUM(D138:D142,D144:D145)</f>
        <v>0</v>
      </c>
      <c r="E137" s="83">
        <f>SUM(E138:E142,E144:E145)</f>
        <v>0</v>
      </c>
      <c r="F137" s="83">
        <f>SUM(F138:F142,F144:F145)</f>
        <v>0</v>
      </c>
      <c r="G137" s="83">
        <f>SUM(G138:G142,G144:G145)</f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5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5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5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5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5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5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5"/>
        <v>0</v>
      </c>
    </row>
    <row r="146" spans="1:7" x14ac:dyDescent="0.25">
      <c r="A146" s="84" t="s">
        <v>366</v>
      </c>
      <c r="B146" s="83">
        <f>SUM(B147:B149)</f>
        <v>400000</v>
      </c>
      <c r="C146" s="83">
        <f>SUM(C147:C149)</f>
        <v>-203090</v>
      </c>
      <c r="D146" s="83">
        <f>SUM(D147:D149)</f>
        <v>196910</v>
      </c>
      <c r="E146" s="83">
        <f>SUM(E147:E149)</f>
        <v>196910</v>
      </c>
      <c r="F146" s="83">
        <f>SUM(F147:F149)</f>
        <v>196910</v>
      </c>
      <c r="G146" s="83">
        <f>SUM(G147:G149)</f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16">D148-E148</f>
        <v>0</v>
      </c>
    </row>
    <row r="149" spans="1:7" x14ac:dyDescent="0.25">
      <c r="A149" s="85" t="s">
        <v>369</v>
      </c>
      <c r="B149" s="75">
        <v>400000</v>
      </c>
      <c r="C149" s="75">
        <v>-203090</v>
      </c>
      <c r="D149" s="75">
        <v>196910</v>
      </c>
      <c r="E149" s="75">
        <v>196910</v>
      </c>
      <c r="F149" s="75">
        <v>196910</v>
      </c>
      <c r="G149" s="75">
        <f t="shared" si="16"/>
        <v>0</v>
      </c>
    </row>
    <row r="150" spans="1:7" x14ac:dyDescent="0.25">
      <c r="A150" s="84" t="s">
        <v>370</v>
      </c>
      <c r="B150" s="83">
        <f>SUM(B151:B157)</f>
        <v>0</v>
      </c>
      <c r="C150" s="83">
        <f>SUM(C151:C157)</f>
        <v>0</v>
      </c>
      <c r="D150" s="83">
        <f>SUM(D151:D157)</f>
        <v>0</v>
      </c>
      <c r="E150" s="83">
        <f>SUM(E151:E157)</f>
        <v>0</v>
      </c>
      <c r="F150" s="83">
        <f>SUM(F151:F157)</f>
        <v>0</v>
      </c>
      <c r="G150" s="83">
        <f>SUM(G151:G157)</f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1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1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1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1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1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1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>B9+B84</f>
        <v>70169727.590000004</v>
      </c>
      <c r="C159" s="90">
        <f>C9+C84</f>
        <v>86120624.430000007</v>
      </c>
      <c r="D159" s="90">
        <f>D9+D84</f>
        <v>156290352.02000001</v>
      </c>
      <c r="E159" s="90">
        <f>E9+E84</f>
        <v>145605902.09</v>
      </c>
      <c r="F159" s="90">
        <f>F9+F84</f>
        <v>143141393.69000003</v>
      </c>
      <c r="G159" s="90">
        <f>G9+G84</f>
        <v>10684449.93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9:G9 B84:G84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G19:G27 G29:G37 G39:G47 G49:G57 G59:G61 B63:G69 B101:F102 G11:G17 B70 E70:G70 B76:F83 B91:F92 B94:B100 B138:F145 B151:F158" unlockedFormula="1"/>
    <ignoredError sqref="G72:G74 G76:G83 G86:G92 G94:G102 G104:G112 G114:G122 G124:G132 G134:G136 G138:G145 G147:G149 G151: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2"/>
  <sheetViews>
    <sheetView showGridLines="0" topLeftCell="A30" zoomScale="75" zoomScaleNormal="75" workbookViewId="0">
      <selection activeCell="G51" sqref="G5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MUNICIPIO DE SANTA CATARINA, GTO.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" x14ac:dyDescent="0.25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25">
      <c r="A9" s="26" t="s">
        <v>382</v>
      </c>
      <c r="B9" s="30">
        <f>SUM(B10:B34)</f>
        <v>56138677.269999988</v>
      </c>
      <c r="C9" s="30">
        <f>SUM(C10:C34)</f>
        <v>54900152.509999998</v>
      </c>
      <c r="D9" s="30">
        <f>SUM(D10:D34)</f>
        <v>111038829.78</v>
      </c>
      <c r="E9" s="30">
        <f>SUM(E10:E34)</f>
        <v>104739253.86000001</v>
      </c>
      <c r="F9" s="30">
        <f>SUM(F10:F34)</f>
        <v>103997463.22000001</v>
      </c>
      <c r="G9" s="30">
        <f>SUM(G10:G34)</f>
        <v>6299575.9199999999</v>
      </c>
    </row>
    <row r="10" spans="1:7" x14ac:dyDescent="0.25">
      <c r="A10" s="63" t="s">
        <v>595</v>
      </c>
      <c r="B10" s="75">
        <v>10932288.949999999</v>
      </c>
      <c r="C10" s="75">
        <v>9226893.0700000003</v>
      </c>
      <c r="D10" s="75">
        <v>20159182.02</v>
      </c>
      <c r="E10" s="75">
        <v>19447765.199999999</v>
      </c>
      <c r="F10" s="75">
        <v>19447765.199999999</v>
      </c>
      <c r="G10" s="75">
        <v>711416.8200000003</v>
      </c>
    </row>
    <row r="11" spans="1:7" x14ac:dyDescent="0.25">
      <c r="A11" s="63" t="s">
        <v>596</v>
      </c>
      <c r="B11" s="75">
        <v>526335.44999999995</v>
      </c>
      <c r="C11" s="75">
        <v>62355.92</v>
      </c>
      <c r="D11" s="75">
        <v>588691.37</v>
      </c>
      <c r="E11" s="75">
        <v>574905.36</v>
      </c>
      <c r="F11" s="75">
        <v>574905.36</v>
      </c>
      <c r="G11" s="75">
        <v>13786.010000000009</v>
      </c>
    </row>
    <row r="12" spans="1:7" x14ac:dyDescent="0.25">
      <c r="A12" s="63" t="s">
        <v>597</v>
      </c>
      <c r="B12" s="75">
        <v>2793806.78</v>
      </c>
      <c r="C12" s="75">
        <v>18858.59</v>
      </c>
      <c r="D12" s="75">
        <v>2812665.3699999996</v>
      </c>
      <c r="E12" s="75">
        <v>2804639.84</v>
      </c>
      <c r="F12" s="75">
        <v>2804639.84</v>
      </c>
      <c r="G12" s="75">
        <v>8025.5299999997951</v>
      </c>
    </row>
    <row r="13" spans="1:7" x14ac:dyDescent="0.25">
      <c r="A13" s="63" t="s">
        <v>598</v>
      </c>
      <c r="B13" s="75">
        <v>1381816.76</v>
      </c>
      <c r="C13" s="75">
        <v>410288.33</v>
      </c>
      <c r="D13" s="75">
        <v>1792105.09</v>
      </c>
      <c r="E13" s="75">
        <v>1778925.18</v>
      </c>
      <c r="F13" s="75">
        <v>1778925.18</v>
      </c>
      <c r="G13" s="75">
        <v>13179.910000000149</v>
      </c>
    </row>
    <row r="14" spans="1:7" x14ac:dyDescent="0.25">
      <c r="A14" s="63" t="s">
        <v>599</v>
      </c>
      <c r="B14" s="75">
        <v>282462.28999999998</v>
      </c>
      <c r="C14" s="75">
        <v>-153997.65</v>
      </c>
      <c r="D14" s="75">
        <v>128464.63999999998</v>
      </c>
      <c r="E14" s="75">
        <v>122420.32</v>
      </c>
      <c r="F14" s="75">
        <v>122420.32</v>
      </c>
      <c r="G14" s="75">
        <v>6044.3199999999779</v>
      </c>
    </row>
    <row r="15" spans="1:7" x14ac:dyDescent="0.25">
      <c r="A15" s="63" t="s">
        <v>600</v>
      </c>
      <c r="B15" s="75">
        <v>275433.52</v>
      </c>
      <c r="C15" s="75">
        <v>-23356.05</v>
      </c>
      <c r="D15" s="75">
        <v>252077.47000000003</v>
      </c>
      <c r="E15" s="75">
        <v>243242.82</v>
      </c>
      <c r="F15" s="75">
        <v>243242.82</v>
      </c>
      <c r="G15" s="75">
        <v>8834.6500000000233</v>
      </c>
    </row>
    <row r="16" spans="1:7" x14ac:dyDescent="0.25">
      <c r="A16" s="63" t="s">
        <v>601</v>
      </c>
      <c r="B16" s="75">
        <v>1127994.26</v>
      </c>
      <c r="C16" s="75">
        <v>241398.62</v>
      </c>
      <c r="D16" s="75">
        <v>1369392.88</v>
      </c>
      <c r="E16" s="75">
        <v>1359672.88</v>
      </c>
      <c r="F16" s="75">
        <v>1359672.88</v>
      </c>
      <c r="G16" s="75">
        <v>9720</v>
      </c>
    </row>
    <row r="17" spans="1:7" x14ac:dyDescent="0.25">
      <c r="A17" s="63" t="s">
        <v>602</v>
      </c>
      <c r="B17" s="75">
        <v>2377055.0299999998</v>
      </c>
      <c r="C17" s="75">
        <v>5507601.6299999999</v>
      </c>
      <c r="D17" s="75">
        <v>7884656.6600000001</v>
      </c>
      <c r="E17" s="75">
        <v>3453070.27</v>
      </c>
      <c r="F17" s="75">
        <v>3344120.27</v>
      </c>
      <c r="G17" s="75">
        <v>4431586.3900000006</v>
      </c>
    </row>
    <row r="18" spans="1:7" x14ac:dyDescent="0.25">
      <c r="A18" s="63" t="s">
        <v>603</v>
      </c>
      <c r="B18" s="75">
        <v>879371.88</v>
      </c>
      <c r="C18" s="75">
        <v>104707.18</v>
      </c>
      <c r="D18" s="75">
        <v>984079.06</v>
      </c>
      <c r="E18" s="75">
        <v>958808.19</v>
      </c>
      <c r="F18" s="75">
        <v>958808.19</v>
      </c>
      <c r="G18" s="75">
        <v>25270.870000000112</v>
      </c>
    </row>
    <row r="19" spans="1:7" x14ac:dyDescent="0.25">
      <c r="A19" s="63" t="s">
        <v>604</v>
      </c>
      <c r="B19" s="75">
        <v>10901042.279999999</v>
      </c>
      <c r="C19" s="75">
        <v>9566881.1699999999</v>
      </c>
      <c r="D19" s="75">
        <v>20467923.449999999</v>
      </c>
      <c r="E19" s="75">
        <v>20426711.239999998</v>
      </c>
      <c r="F19" s="75">
        <v>20426711.239999998</v>
      </c>
      <c r="G19" s="75">
        <v>41212.210000000894</v>
      </c>
    </row>
    <row r="20" spans="1:7" x14ac:dyDescent="0.25">
      <c r="A20" s="63" t="s">
        <v>605</v>
      </c>
      <c r="B20" s="75">
        <v>403720.13</v>
      </c>
      <c r="C20" s="75">
        <v>-101644.91</v>
      </c>
      <c r="D20" s="75">
        <v>302075.21999999997</v>
      </c>
      <c r="E20" s="75">
        <v>268619.73</v>
      </c>
      <c r="F20" s="75">
        <v>268619.73</v>
      </c>
      <c r="G20" s="75">
        <v>33455.489999999991</v>
      </c>
    </row>
    <row r="21" spans="1:7" x14ac:dyDescent="0.25">
      <c r="A21" s="63" t="s">
        <v>606</v>
      </c>
      <c r="B21" s="75">
        <v>2511758.89</v>
      </c>
      <c r="C21" s="75">
        <v>10450925.33</v>
      </c>
      <c r="D21" s="75">
        <v>12962684.220000001</v>
      </c>
      <c r="E21" s="75">
        <v>12686440.91</v>
      </c>
      <c r="F21" s="75">
        <v>12279062.800000001</v>
      </c>
      <c r="G21" s="75">
        <v>276243.31000000052</v>
      </c>
    </row>
    <row r="22" spans="1:7" x14ac:dyDescent="0.25">
      <c r="A22" s="63" t="s">
        <v>607</v>
      </c>
      <c r="B22" s="75">
        <v>742333.9</v>
      </c>
      <c r="C22" s="75">
        <v>-58045.41</v>
      </c>
      <c r="D22" s="75">
        <v>684288.49</v>
      </c>
      <c r="E22" s="75">
        <v>628308.88</v>
      </c>
      <c r="F22" s="75">
        <v>628308.88</v>
      </c>
      <c r="G22" s="75">
        <v>55979.609999999986</v>
      </c>
    </row>
    <row r="23" spans="1:7" x14ac:dyDescent="0.25">
      <c r="A23" s="63" t="s">
        <v>608</v>
      </c>
      <c r="B23" s="75">
        <v>7638343.1399999997</v>
      </c>
      <c r="C23" s="75">
        <v>8269930.5999999996</v>
      </c>
      <c r="D23" s="75">
        <v>15908273.739999998</v>
      </c>
      <c r="E23" s="75">
        <v>15785715.460000001</v>
      </c>
      <c r="F23" s="75">
        <v>15562514.119999999</v>
      </c>
      <c r="G23" s="75">
        <v>122558.27999999747</v>
      </c>
    </row>
    <row r="24" spans="1:7" x14ac:dyDescent="0.25">
      <c r="A24" s="63" t="s">
        <v>609</v>
      </c>
      <c r="B24" s="75">
        <v>1178683.71</v>
      </c>
      <c r="C24" s="75">
        <v>1677014</v>
      </c>
      <c r="D24" s="75">
        <v>2855697.71</v>
      </c>
      <c r="E24" s="75">
        <v>2798158.54</v>
      </c>
      <c r="F24" s="75">
        <v>2798158.54</v>
      </c>
      <c r="G24" s="75">
        <v>57539.169999999925</v>
      </c>
    </row>
    <row r="25" spans="1:7" x14ac:dyDescent="0.25">
      <c r="A25" s="63" t="s">
        <v>610</v>
      </c>
      <c r="B25" s="75">
        <v>1299576.83</v>
      </c>
      <c r="C25" s="75">
        <v>78021.41</v>
      </c>
      <c r="D25" s="75">
        <v>1377598.24</v>
      </c>
      <c r="E25" s="75">
        <v>1345339.03</v>
      </c>
      <c r="F25" s="75">
        <v>1345339.03</v>
      </c>
      <c r="G25" s="75">
        <v>32259.209999999963</v>
      </c>
    </row>
    <row r="26" spans="1:7" x14ac:dyDescent="0.25">
      <c r="A26" s="63" t="s">
        <v>611</v>
      </c>
      <c r="B26" s="75">
        <v>994552.37</v>
      </c>
      <c r="C26" s="75">
        <v>-31955.45</v>
      </c>
      <c r="D26" s="75">
        <v>962596.92</v>
      </c>
      <c r="E26" s="75">
        <v>919771.2</v>
      </c>
      <c r="F26" s="75">
        <v>919771.2</v>
      </c>
      <c r="G26" s="75">
        <v>42825.720000000088</v>
      </c>
    </row>
    <row r="27" spans="1:7" x14ac:dyDescent="0.25">
      <c r="A27" s="63" t="s">
        <v>612</v>
      </c>
      <c r="B27" s="75">
        <v>280033.52</v>
      </c>
      <c r="C27" s="75">
        <v>83044.39</v>
      </c>
      <c r="D27" s="75">
        <v>363077.91000000003</v>
      </c>
      <c r="E27" s="75">
        <v>338126.58</v>
      </c>
      <c r="F27" s="75">
        <v>338126.58</v>
      </c>
      <c r="G27" s="75">
        <v>24951.330000000016</v>
      </c>
    </row>
    <row r="28" spans="1:7" x14ac:dyDescent="0.25">
      <c r="A28" s="63" t="s">
        <v>613</v>
      </c>
      <c r="B28" s="75">
        <v>1011497.39</v>
      </c>
      <c r="C28" s="75">
        <v>1322962.54</v>
      </c>
      <c r="D28" s="75">
        <v>2334459.9300000002</v>
      </c>
      <c r="E28" s="75">
        <v>2319570.42</v>
      </c>
      <c r="F28" s="75">
        <v>2319570.42</v>
      </c>
      <c r="G28" s="75">
        <v>14889.510000000242</v>
      </c>
    </row>
    <row r="29" spans="1:7" x14ac:dyDescent="0.25">
      <c r="A29" s="63" t="s">
        <v>614</v>
      </c>
      <c r="B29" s="75">
        <v>996446.65</v>
      </c>
      <c r="C29" s="75">
        <v>6123981.7300000004</v>
      </c>
      <c r="D29" s="75">
        <v>7120428.3800000008</v>
      </c>
      <c r="E29" s="75">
        <v>7099307.6200000001</v>
      </c>
      <c r="F29" s="75">
        <v>7099307.6200000001</v>
      </c>
      <c r="G29" s="75">
        <v>21120.760000000708</v>
      </c>
    </row>
    <row r="30" spans="1:7" x14ac:dyDescent="0.25">
      <c r="A30" s="63" t="s">
        <v>615</v>
      </c>
      <c r="B30" s="75">
        <v>521433.52</v>
      </c>
      <c r="C30" s="75">
        <v>3164423.88</v>
      </c>
      <c r="D30" s="75">
        <v>3685857.4</v>
      </c>
      <c r="E30" s="75">
        <v>3579556.66</v>
      </c>
      <c r="F30" s="75">
        <v>3579556.66</v>
      </c>
      <c r="G30" s="75">
        <v>106300.73999999976</v>
      </c>
    </row>
    <row r="31" spans="1:7" x14ac:dyDescent="0.25">
      <c r="A31" s="63" t="s">
        <v>616</v>
      </c>
      <c r="B31" s="75">
        <v>440540.86</v>
      </c>
      <c r="C31" s="75">
        <v>-175859.52</v>
      </c>
      <c r="D31" s="75">
        <v>264681.33999999997</v>
      </c>
      <c r="E31" s="75">
        <v>201348.64</v>
      </c>
      <c r="F31" s="75">
        <v>199087.45</v>
      </c>
      <c r="G31" s="75">
        <v>63332.699999999953</v>
      </c>
    </row>
    <row r="32" spans="1:7" x14ac:dyDescent="0.25">
      <c r="A32" s="63" t="s">
        <v>617</v>
      </c>
      <c r="B32" s="75">
        <v>5231268.8499999996</v>
      </c>
      <c r="C32" s="75">
        <v>-856674.12</v>
      </c>
      <c r="D32" s="75">
        <v>4374594.7299999995</v>
      </c>
      <c r="E32" s="75">
        <v>4291998.6399999997</v>
      </c>
      <c r="F32" s="75">
        <v>4291998.6399999997</v>
      </c>
      <c r="G32" s="75">
        <v>82596.089999999851</v>
      </c>
    </row>
    <row r="33" spans="1:7" x14ac:dyDescent="0.25">
      <c r="A33" s="63" t="s">
        <v>618</v>
      </c>
      <c r="B33" s="75">
        <v>1063846.8</v>
      </c>
      <c r="C33" s="75">
        <v>-102534.91</v>
      </c>
      <c r="D33" s="75">
        <v>961311.89</v>
      </c>
      <c r="E33" s="75">
        <v>869603.47</v>
      </c>
      <c r="F33" s="75">
        <v>869603.47</v>
      </c>
      <c r="G33" s="75">
        <v>91708.420000000042</v>
      </c>
    </row>
    <row r="34" spans="1:7" x14ac:dyDescent="0.25">
      <c r="A34" s="63" t="s">
        <v>619</v>
      </c>
      <c r="B34" s="75">
        <v>347033.51</v>
      </c>
      <c r="C34" s="75">
        <v>94932.14</v>
      </c>
      <c r="D34" s="75">
        <v>441965.65</v>
      </c>
      <c r="E34" s="75">
        <v>437226.78</v>
      </c>
      <c r="F34" s="75">
        <v>437226.78</v>
      </c>
      <c r="G34" s="75">
        <v>4738.8699999999953</v>
      </c>
    </row>
    <row r="35" spans="1:7" x14ac:dyDescent="0.25">
      <c r="A35" s="31" t="s">
        <v>150</v>
      </c>
      <c r="B35" s="49"/>
      <c r="C35" s="49"/>
      <c r="D35" s="49"/>
      <c r="E35" s="49"/>
      <c r="F35" s="49"/>
      <c r="G35" s="49"/>
    </row>
    <row r="36" spans="1:7" x14ac:dyDescent="0.25">
      <c r="A36" s="3" t="s">
        <v>383</v>
      </c>
      <c r="B36" s="4">
        <f>SUM(B37:B49)</f>
        <v>14031050.319999998</v>
      </c>
      <c r="C36" s="4">
        <f>SUM(C37:C49)</f>
        <v>31220471.920000002</v>
      </c>
      <c r="D36" s="4">
        <f>SUM(D37:D49)</f>
        <v>45251522.240000002</v>
      </c>
      <c r="E36" s="4">
        <f>SUM(E37:E49)</f>
        <v>40866648.229999997</v>
      </c>
      <c r="F36" s="4">
        <f>SUM(F37:F49)</f>
        <v>39143930.470000006</v>
      </c>
      <c r="G36" s="4">
        <f>SUM(G37:G49)</f>
        <v>4384874.01</v>
      </c>
    </row>
    <row r="37" spans="1:7" x14ac:dyDescent="0.25">
      <c r="A37" s="63" t="s">
        <v>595</v>
      </c>
      <c r="B37" s="75">
        <v>0</v>
      </c>
      <c r="C37" s="75">
        <v>200000</v>
      </c>
      <c r="D37" s="75">
        <v>200000</v>
      </c>
      <c r="E37" s="75">
        <v>200000</v>
      </c>
      <c r="F37" s="75">
        <v>200000</v>
      </c>
      <c r="G37" s="75">
        <v>0</v>
      </c>
    </row>
    <row r="38" spans="1:7" x14ac:dyDescent="0.25">
      <c r="A38" s="63" t="s">
        <v>599</v>
      </c>
      <c r="B38" s="75">
        <v>0</v>
      </c>
      <c r="C38" s="75">
        <v>196910</v>
      </c>
      <c r="D38" s="75">
        <v>196910</v>
      </c>
      <c r="E38" s="75">
        <v>196910</v>
      </c>
      <c r="F38" s="75">
        <v>196910</v>
      </c>
      <c r="G38" s="75">
        <v>0</v>
      </c>
    </row>
    <row r="39" spans="1:7" x14ac:dyDescent="0.25">
      <c r="A39" s="63" t="s">
        <v>602</v>
      </c>
      <c r="B39" s="75">
        <v>0</v>
      </c>
      <c r="C39" s="75">
        <v>35306.26</v>
      </c>
      <c r="D39" s="75">
        <v>35306.26</v>
      </c>
      <c r="E39" s="75">
        <v>0</v>
      </c>
      <c r="F39" s="75">
        <v>0</v>
      </c>
      <c r="G39" s="75">
        <v>35306.26</v>
      </c>
    </row>
    <row r="40" spans="1:7" x14ac:dyDescent="0.25">
      <c r="A40" s="63" t="s">
        <v>605</v>
      </c>
      <c r="B40" s="75">
        <v>0</v>
      </c>
      <c r="C40" s="75">
        <v>100000</v>
      </c>
      <c r="D40" s="75">
        <v>100000</v>
      </c>
      <c r="E40" s="75">
        <v>100000</v>
      </c>
      <c r="F40" s="75">
        <v>100000</v>
      </c>
      <c r="G40" s="75">
        <v>0</v>
      </c>
    </row>
    <row r="41" spans="1:7" x14ac:dyDescent="0.25">
      <c r="A41" s="63" t="s">
        <v>606</v>
      </c>
      <c r="B41" s="75">
        <v>9009676.5199999996</v>
      </c>
      <c r="C41" s="75">
        <v>21515349.449999999</v>
      </c>
      <c r="D41" s="75">
        <v>30525025.969999999</v>
      </c>
      <c r="E41" s="75">
        <v>26225458.219999999</v>
      </c>
      <c r="F41" s="75">
        <v>24602726.859999999</v>
      </c>
      <c r="G41" s="75">
        <v>4299567.75</v>
      </c>
    </row>
    <row r="42" spans="1:7" x14ac:dyDescent="0.25">
      <c r="A42" s="63" t="s">
        <v>608</v>
      </c>
      <c r="B42" s="75">
        <v>2000000</v>
      </c>
      <c r="C42" s="75">
        <v>3420885.77</v>
      </c>
      <c r="D42" s="75">
        <v>5420885.7699999996</v>
      </c>
      <c r="E42" s="75">
        <v>5420885.7699999996</v>
      </c>
      <c r="F42" s="75">
        <v>5320899.37</v>
      </c>
      <c r="G42" s="75">
        <v>0</v>
      </c>
    </row>
    <row r="43" spans="1:7" x14ac:dyDescent="0.25">
      <c r="A43" s="63" t="s">
        <v>609</v>
      </c>
      <c r="B43" s="75">
        <v>0</v>
      </c>
      <c r="C43" s="75">
        <v>219689.51</v>
      </c>
      <c r="D43" s="75">
        <v>219689.51</v>
      </c>
      <c r="E43" s="75">
        <v>219689.51</v>
      </c>
      <c r="F43" s="75">
        <v>219689.51</v>
      </c>
      <c r="G43" s="75">
        <v>0</v>
      </c>
    </row>
    <row r="44" spans="1:7" x14ac:dyDescent="0.25">
      <c r="A44" s="63" t="s">
        <v>610</v>
      </c>
      <c r="B44" s="75">
        <v>0</v>
      </c>
      <c r="C44" s="75">
        <v>70000</v>
      </c>
      <c r="D44" s="75">
        <v>70000</v>
      </c>
      <c r="E44" s="75">
        <v>20000</v>
      </c>
      <c r="F44" s="75">
        <v>20000</v>
      </c>
      <c r="G44" s="75">
        <v>50000</v>
      </c>
    </row>
    <row r="45" spans="1:7" x14ac:dyDescent="0.25">
      <c r="A45" s="63" t="s">
        <v>611</v>
      </c>
      <c r="B45" s="75">
        <v>560972.28</v>
      </c>
      <c r="C45" s="75">
        <v>-81272.28</v>
      </c>
      <c r="D45" s="75">
        <v>479700</v>
      </c>
      <c r="E45" s="75">
        <v>479700</v>
      </c>
      <c r="F45" s="75">
        <v>479700</v>
      </c>
      <c r="G45" s="75">
        <v>0</v>
      </c>
    </row>
    <row r="46" spans="1:7" x14ac:dyDescent="0.25">
      <c r="A46" s="63" t="s">
        <v>613</v>
      </c>
      <c r="B46" s="75">
        <v>908683.5</v>
      </c>
      <c r="C46" s="75">
        <v>200316.64</v>
      </c>
      <c r="D46" s="75">
        <v>1109000.1400000001</v>
      </c>
      <c r="E46" s="75">
        <v>1109000.1399999999</v>
      </c>
      <c r="F46" s="75">
        <v>1109000.1399999999</v>
      </c>
      <c r="G46" s="75">
        <v>0</v>
      </c>
    </row>
    <row r="47" spans="1:7" x14ac:dyDescent="0.25">
      <c r="A47" s="63" t="s">
        <v>614</v>
      </c>
      <c r="B47" s="75">
        <v>0</v>
      </c>
      <c r="C47" s="75">
        <v>4003732.41</v>
      </c>
      <c r="D47" s="75">
        <v>4003732.41</v>
      </c>
      <c r="E47" s="75">
        <v>4003732.41</v>
      </c>
      <c r="F47" s="75">
        <v>4003732.41</v>
      </c>
      <c r="G47" s="75">
        <v>0</v>
      </c>
    </row>
    <row r="48" spans="1:7" x14ac:dyDescent="0.25">
      <c r="A48" s="63" t="s">
        <v>615</v>
      </c>
      <c r="B48" s="75">
        <v>0</v>
      </c>
      <c r="C48" s="75">
        <v>1656600</v>
      </c>
      <c r="D48" s="75">
        <v>1656600</v>
      </c>
      <c r="E48" s="75">
        <v>1656600</v>
      </c>
      <c r="F48" s="75">
        <v>1656600</v>
      </c>
      <c r="G48" s="75">
        <v>0</v>
      </c>
    </row>
    <row r="49" spans="1:7" x14ac:dyDescent="0.25">
      <c r="A49" s="63" t="s">
        <v>617</v>
      </c>
      <c r="B49" s="75">
        <v>1551718.02</v>
      </c>
      <c r="C49" s="75">
        <v>-317045.84000000003</v>
      </c>
      <c r="D49" s="75">
        <v>1234672.18</v>
      </c>
      <c r="E49" s="75">
        <v>1234672.18</v>
      </c>
      <c r="F49" s="75">
        <v>1234672.18</v>
      </c>
      <c r="G49" s="75">
        <v>0</v>
      </c>
    </row>
    <row r="50" spans="1:7" x14ac:dyDescent="0.25">
      <c r="A50" s="31" t="s">
        <v>150</v>
      </c>
      <c r="B50" s="49"/>
      <c r="C50" s="49"/>
      <c r="D50" s="49"/>
      <c r="E50" s="49"/>
      <c r="F50" s="49"/>
      <c r="G50" s="49"/>
    </row>
    <row r="51" spans="1:7" x14ac:dyDescent="0.25">
      <c r="A51" s="3" t="s">
        <v>379</v>
      </c>
      <c r="B51" s="4">
        <f>SUM(B36,B9)</f>
        <v>70169727.589999989</v>
      </c>
      <c r="C51" s="4">
        <f>SUM(C36,C9)</f>
        <v>86120624.430000007</v>
      </c>
      <c r="D51" s="4">
        <f>SUM(D36,D9)</f>
        <v>156290352.02000001</v>
      </c>
      <c r="E51" s="4">
        <f>SUM(E36,E9)</f>
        <v>145605902.09</v>
      </c>
      <c r="F51" s="4">
        <f>SUM(F36,F9)</f>
        <v>143141393.69000003</v>
      </c>
      <c r="G51" s="4">
        <f>SUM(G36,G9)</f>
        <v>10684449.93</v>
      </c>
    </row>
    <row r="52" spans="1:7" x14ac:dyDescent="0.25">
      <c r="A52" s="55"/>
      <c r="B52" s="55"/>
      <c r="C52" s="55"/>
      <c r="D52" s="55"/>
      <c r="E52" s="55"/>
      <c r="F52" s="55"/>
      <c r="G52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35:G36 B50:G5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0:G50 B35:G3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61" zoomScale="75" zoomScaleNormal="75" workbookViewId="0">
      <selection activeCell="G43" sqref="G4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384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MUNICIPIO DE SANTA CATARINA, GTO.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298</v>
      </c>
      <c r="C7" s="173"/>
      <c r="D7" s="173"/>
      <c r="E7" s="173"/>
      <c r="F7" s="174"/>
      <c r="G7" s="168" t="s">
        <v>387</v>
      </c>
    </row>
    <row r="8" spans="1:7" ht="30" x14ac:dyDescent="0.25">
      <c r="A8" s="165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25">
      <c r="A9" s="26" t="s">
        <v>389</v>
      </c>
      <c r="B9" s="30">
        <f>SUM(B10,B19,B27,B37)</f>
        <v>56138677.269999996</v>
      </c>
      <c r="C9" s="30">
        <f>SUM(C10,C19,C27,C37)</f>
        <v>54900152.510000005</v>
      </c>
      <c r="D9" s="30">
        <f>SUM(D10,D19,D27,D37)</f>
        <v>111038829.78</v>
      </c>
      <c r="E9" s="30">
        <f>SUM(E10,E19,E27,E37)</f>
        <v>104739253.86</v>
      </c>
      <c r="F9" s="30">
        <f>SUM(F10,F19,F27,F37)</f>
        <v>103997463.22</v>
      </c>
      <c r="G9" s="30">
        <f>SUM(G10,G19,G27,G37)</f>
        <v>6299575.9199999981</v>
      </c>
    </row>
    <row r="10" spans="1:7" ht="15" customHeight="1" x14ac:dyDescent="0.25">
      <c r="A10" s="58" t="s">
        <v>390</v>
      </c>
      <c r="B10" s="47">
        <f>SUM(B11:B18)</f>
        <v>29054169.619999997</v>
      </c>
      <c r="C10" s="47">
        <f t="shared" ref="C10:G10" si="0">SUM(C11:C18)</f>
        <v>16244893.719999999</v>
      </c>
      <c r="D10" s="47">
        <f t="shared" si="0"/>
        <v>45299063.340000004</v>
      </c>
      <c r="E10" s="47">
        <f t="shared" si="0"/>
        <v>40549822.379999995</v>
      </c>
      <c r="F10" s="47">
        <f t="shared" si="0"/>
        <v>40440872.379999995</v>
      </c>
      <c r="G10" s="47">
        <f t="shared" si="0"/>
        <v>4749240.959999999</v>
      </c>
    </row>
    <row r="11" spans="1:7" x14ac:dyDescent="0.25">
      <c r="A11" s="77" t="s">
        <v>391</v>
      </c>
      <c r="B11" s="47">
        <v>2793806.78</v>
      </c>
      <c r="C11" s="47">
        <v>18858.59</v>
      </c>
      <c r="D11" s="47">
        <v>2812665.3699999996</v>
      </c>
      <c r="E11" s="47">
        <v>2804639.84</v>
      </c>
      <c r="F11" s="47">
        <v>2804639.84</v>
      </c>
      <c r="G11" s="47">
        <v>8025.5299999997951</v>
      </c>
    </row>
    <row r="12" spans="1:7" x14ac:dyDescent="0.25">
      <c r="A12" s="77" t="s">
        <v>392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393</v>
      </c>
      <c r="B13" s="47">
        <v>5283722.0999999996</v>
      </c>
      <c r="C13" s="47">
        <v>1892718.79</v>
      </c>
      <c r="D13" s="47">
        <v>7176440.8899999997</v>
      </c>
      <c r="E13" s="47">
        <v>7100883.2199999997</v>
      </c>
      <c r="F13" s="47">
        <v>7100883.2199999997</v>
      </c>
      <c r="G13" s="47">
        <v>75557.669999999925</v>
      </c>
    </row>
    <row r="14" spans="1:7" x14ac:dyDescent="0.25">
      <c r="A14" s="77" t="s">
        <v>394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395</v>
      </c>
      <c r="B15" s="47">
        <v>2377055.0299999998</v>
      </c>
      <c r="C15" s="47">
        <v>5507601.6299999999</v>
      </c>
      <c r="D15" s="47">
        <v>7884656.6600000001</v>
      </c>
      <c r="E15" s="47">
        <v>3453070.27</v>
      </c>
      <c r="F15" s="47">
        <v>3344120.27</v>
      </c>
      <c r="G15" s="47">
        <v>4431586.3900000006</v>
      </c>
    </row>
    <row r="16" spans="1:7" x14ac:dyDescent="0.25">
      <c r="A16" s="77" t="s">
        <v>396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397</v>
      </c>
      <c r="B17" s="47">
        <v>6295115.6500000004</v>
      </c>
      <c r="C17" s="47">
        <v>-959209.03</v>
      </c>
      <c r="D17" s="47">
        <v>5335906.62</v>
      </c>
      <c r="E17" s="47">
        <v>5161602.1100000003</v>
      </c>
      <c r="F17" s="47">
        <v>5161602.1100000003</v>
      </c>
      <c r="G17" s="47">
        <v>174304.50999999978</v>
      </c>
    </row>
    <row r="18" spans="1:7" x14ac:dyDescent="0.25">
      <c r="A18" s="77" t="s">
        <v>398</v>
      </c>
      <c r="B18" s="47">
        <v>12304470.060000001</v>
      </c>
      <c r="C18" s="47">
        <v>9784923.7400000002</v>
      </c>
      <c r="D18" s="47">
        <v>22089393.800000001</v>
      </c>
      <c r="E18" s="47">
        <v>22029626.940000001</v>
      </c>
      <c r="F18" s="47">
        <v>22029626.940000001</v>
      </c>
      <c r="G18" s="47">
        <v>59766.859999999404</v>
      </c>
    </row>
    <row r="19" spans="1:7" x14ac:dyDescent="0.25">
      <c r="A19" s="58" t="s">
        <v>399</v>
      </c>
      <c r="B19" s="47">
        <f>SUM(B20:B26)</f>
        <v>25566627.48</v>
      </c>
      <c r="C19" s="47">
        <f t="shared" ref="C19:G19" si="1">SUM(C20:C26)</f>
        <v>29366853.180000003</v>
      </c>
      <c r="D19" s="47">
        <f t="shared" si="1"/>
        <v>54933480.659999996</v>
      </c>
      <c r="E19" s="47">
        <f t="shared" si="1"/>
        <v>53510567.200000003</v>
      </c>
      <c r="F19" s="47">
        <f t="shared" si="1"/>
        <v>52877726.560000002</v>
      </c>
      <c r="G19" s="47">
        <f t="shared" si="1"/>
        <v>1422913.4599999995</v>
      </c>
    </row>
    <row r="20" spans="1:7" x14ac:dyDescent="0.25">
      <c r="A20" s="77" t="s">
        <v>400</v>
      </c>
      <c r="B20" s="47">
        <v>2550410.02</v>
      </c>
      <c r="C20" s="47">
        <v>-587582.4</v>
      </c>
      <c r="D20" s="47">
        <v>1962827.62</v>
      </c>
      <c r="E20" s="47">
        <v>1951041.06</v>
      </c>
      <c r="F20" s="47">
        <v>1951041.06</v>
      </c>
      <c r="G20" s="47">
        <v>11786.560000000056</v>
      </c>
    </row>
    <row r="21" spans="1:7" x14ac:dyDescent="0.25">
      <c r="A21" s="77" t="s">
        <v>401</v>
      </c>
      <c r="B21" s="47">
        <v>8969092.9399999995</v>
      </c>
      <c r="C21" s="47">
        <v>19428369.449999999</v>
      </c>
      <c r="D21" s="47">
        <v>28397462.390000001</v>
      </c>
      <c r="E21" s="47">
        <v>27924777.550000001</v>
      </c>
      <c r="F21" s="47">
        <v>27294198.100000001</v>
      </c>
      <c r="G21" s="47">
        <v>472684.83999999985</v>
      </c>
    </row>
    <row r="22" spans="1:7" x14ac:dyDescent="0.25">
      <c r="A22" s="77" t="s">
        <v>402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403</v>
      </c>
      <c r="B23" s="47">
        <v>2478260.54</v>
      </c>
      <c r="C23" s="47">
        <v>1755035.41</v>
      </c>
      <c r="D23" s="47">
        <v>4233295.95</v>
      </c>
      <c r="E23" s="47">
        <v>4143497.57</v>
      </c>
      <c r="F23" s="47">
        <v>4143497.57</v>
      </c>
      <c r="G23" s="47">
        <v>89798.380000000354</v>
      </c>
    </row>
    <row r="24" spans="1:7" x14ac:dyDescent="0.25">
      <c r="A24" s="77" t="s">
        <v>404</v>
      </c>
      <c r="B24" s="47">
        <v>994552.37</v>
      </c>
      <c r="C24" s="47">
        <v>-31955.45</v>
      </c>
      <c r="D24" s="47">
        <v>962596.92</v>
      </c>
      <c r="E24" s="47">
        <v>919771.2</v>
      </c>
      <c r="F24" s="47">
        <v>919771.2</v>
      </c>
      <c r="G24" s="47">
        <v>42825.720000000088</v>
      </c>
    </row>
    <row r="25" spans="1:7" x14ac:dyDescent="0.25">
      <c r="A25" s="77" t="s">
        <v>405</v>
      </c>
      <c r="B25" s="47">
        <v>5958553.2300000004</v>
      </c>
      <c r="C25" s="47">
        <v>4024796.35</v>
      </c>
      <c r="D25" s="47">
        <v>9983349.5800000001</v>
      </c>
      <c r="E25" s="47">
        <v>9705609.4000000004</v>
      </c>
      <c r="F25" s="47">
        <v>9705609.4000000004</v>
      </c>
      <c r="G25" s="47">
        <v>277740.1799999997</v>
      </c>
    </row>
    <row r="26" spans="1:7" x14ac:dyDescent="0.25">
      <c r="A26" s="77" t="s">
        <v>406</v>
      </c>
      <c r="B26" s="47">
        <v>4615758.38</v>
      </c>
      <c r="C26" s="47">
        <v>4778189.82</v>
      </c>
      <c r="D26" s="47">
        <v>9393948.1999999993</v>
      </c>
      <c r="E26" s="47">
        <v>8865870.4199999999</v>
      </c>
      <c r="F26" s="47">
        <v>8863609.2300000004</v>
      </c>
      <c r="G26" s="47">
        <v>528077.77999999933</v>
      </c>
    </row>
    <row r="27" spans="1:7" x14ac:dyDescent="0.25">
      <c r="A27" s="58" t="s">
        <v>407</v>
      </c>
      <c r="B27" s="47">
        <f>SUM(B28:B36)</f>
        <v>1517880.17</v>
      </c>
      <c r="C27" s="47">
        <f t="shared" ref="C27:G27" si="2">SUM(C28:C36)</f>
        <v>9288405.6099999994</v>
      </c>
      <c r="D27" s="47">
        <f t="shared" si="2"/>
        <v>10806285.780000001</v>
      </c>
      <c r="E27" s="47">
        <f t="shared" si="2"/>
        <v>10678864.280000001</v>
      </c>
      <c r="F27" s="47">
        <f t="shared" si="2"/>
        <v>10678864.280000001</v>
      </c>
      <c r="G27" s="47">
        <f t="shared" si="2"/>
        <v>127421.50000000047</v>
      </c>
    </row>
    <row r="28" spans="1:7" x14ac:dyDescent="0.25">
      <c r="A28" s="80" t="s">
        <v>408</v>
      </c>
      <c r="B28" s="47">
        <v>521433.52</v>
      </c>
      <c r="C28" s="47">
        <v>3164423.88</v>
      </c>
      <c r="D28" s="47">
        <v>3685857.4</v>
      </c>
      <c r="E28" s="47">
        <v>3579556.66</v>
      </c>
      <c r="F28" s="47">
        <v>3579556.66</v>
      </c>
      <c r="G28" s="47">
        <v>106300.73999999976</v>
      </c>
    </row>
    <row r="29" spans="1:7" x14ac:dyDescent="0.25">
      <c r="A29" s="77" t="s">
        <v>409</v>
      </c>
      <c r="B29" s="47">
        <v>996446.65</v>
      </c>
      <c r="C29" s="47">
        <v>6123981.7300000004</v>
      </c>
      <c r="D29" s="47">
        <v>7120428.3800000008</v>
      </c>
      <c r="E29" s="47">
        <v>7099307.6200000001</v>
      </c>
      <c r="F29" s="47">
        <v>7099307.6200000001</v>
      </c>
      <c r="G29" s="47">
        <v>21120.760000000708</v>
      </c>
    </row>
    <row r="30" spans="1:7" x14ac:dyDescent="0.25">
      <c r="A30" s="77" t="s">
        <v>410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413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414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415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416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417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14031050.319999998</v>
      </c>
      <c r="C43" s="4">
        <f>SUM(C44,C53,C61,C71)</f>
        <v>31220471.920000002</v>
      </c>
      <c r="D43" s="4">
        <f>SUM(D44,D53,D61,D71)</f>
        <v>45251522.239999995</v>
      </c>
      <c r="E43" s="4">
        <f>SUM(E44,E53,E61,E71)</f>
        <v>40866648.230000004</v>
      </c>
      <c r="F43" s="4">
        <f>SUM(F44,F53,F61,F71)</f>
        <v>39143930.469999999</v>
      </c>
      <c r="G43" s="4">
        <f>SUM(G44,G53,G61,G71)</f>
        <v>4384874.0099999961</v>
      </c>
    </row>
    <row r="44" spans="1:7" x14ac:dyDescent="0.25">
      <c r="A44" s="58" t="s">
        <v>390</v>
      </c>
      <c r="B44" s="47">
        <f>SUM(B45:B52)</f>
        <v>1551718.02</v>
      </c>
      <c r="C44" s="47">
        <f t="shared" ref="C44:G44" si="4">SUM(C45:C52)</f>
        <v>-84829.580000000016</v>
      </c>
      <c r="D44" s="47">
        <f t="shared" si="4"/>
        <v>1466888.44</v>
      </c>
      <c r="E44" s="47">
        <f t="shared" si="4"/>
        <v>1431582.18</v>
      </c>
      <c r="F44" s="47">
        <f t="shared" si="4"/>
        <v>1431582.18</v>
      </c>
      <c r="G44" s="47">
        <f t="shared" si="4"/>
        <v>35306.26</v>
      </c>
    </row>
    <row r="45" spans="1:7" x14ac:dyDescent="0.25">
      <c r="A45" s="80" t="s">
        <v>391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393</v>
      </c>
      <c r="B47" s="47">
        <v>0</v>
      </c>
      <c r="C47" s="47">
        <v>196910</v>
      </c>
      <c r="D47" s="47">
        <v>196910</v>
      </c>
      <c r="E47" s="47">
        <v>196910</v>
      </c>
      <c r="F47" s="47">
        <v>196910</v>
      </c>
      <c r="G47" s="47">
        <v>0</v>
      </c>
    </row>
    <row r="48" spans="1:7" x14ac:dyDescent="0.25">
      <c r="A48" s="80" t="s">
        <v>394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395</v>
      </c>
      <c r="B49" s="47">
        <v>0</v>
      </c>
      <c r="C49" s="47">
        <v>35306.26</v>
      </c>
      <c r="D49" s="47">
        <v>35306.26</v>
      </c>
      <c r="E49" s="47">
        <v>0</v>
      </c>
      <c r="F49" s="47">
        <v>0</v>
      </c>
      <c r="G49" s="47">
        <v>35306.26</v>
      </c>
    </row>
    <row r="50" spans="1:7" x14ac:dyDescent="0.25">
      <c r="A50" s="80" t="s">
        <v>396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397</v>
      </c>
      <c r="B51" s="47">
        <v>1551718.02</v>
      </c>
      <c r="C51" s="47">
        <v>-317045.84000000003</v>
      </c>
      <c r="D51" s="47">
        <v>1234672.18</v>
      </c>
      <c r="E51" s="47">
        <v>1234672.18</v>
      </c>
      <c r="F51" s="47">
        <v>1234672.18</v>
      </c>
      <c r="G51" s="47">
        <v>0</v>
      </c>
    </row>
    <row r="52" spans="1:7" x14ac:dyDescent="0.25">
      <c r="A52" s="80" t="s">
        <v>398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399</v>
      </c>
      <c r="B53" s="47">
        <f>SUM(B54:B60)</f>
        <v>12479332.299999999</v>
      </c>
      <c r="C53" s="47">
        <f t="shared" ref="C53:G53" si="5">SUM(C54:C60)</f>
        <v>25644969.09</v>
      </c>
      <c r="D53" s="47">
        <f t="shared" si="5"/>
        <v>38124301.389999993</v>
      </c>
      <c r="E53" s="47">
        <f t="shared" si="5"/>
        <v>33774733.640000001</v>
      </c>
      <c r="F53" s="47">
        <f t="shared" si="5"/>
        <v>32052015.880000003</v>
      </c>
      <c r="G53" s="47">
        <f t="shared" si="5"/>
        <v>4349567.7499999963</v>
      </c>
    </row>
    <row r="54" spans="1:7" x14ac:dyDescent="0.25">
      <c r="A54" s="80" t="s">
        <v>400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401</v>
      </c>
      <c r="B55" s="47">
        <v>11918360.02</v>
      </c>
      <c r="C55" s="47">
        <v>25136551.859999999</v>
      </c>
      <c r="D55" s="47">
        <v>37054911.879999995</v>
      </c>
      <c r="E55" s="47">
        <v>32755344.129999999</v>
      </c>
      <c r="F55" s="47">
        <v>31032626.370000001</v>
      </c>
      <c r="G55" s="47">
        <v>4299567.7499999963</v>
      </c>
    </row>
    <row r="56" spans="1:7" x14ac:dyDescent="0.25">
      <c r="A56" s="80" t="s">
        <v>402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403</v>
      </c>
      <c r="B57" s="47">
        <v>0</v>
      </c>
      <c r="C57" s="47">
        <v>289689.51</v>
      </c>
      <c r="D57" s="47">
        <v>289689.51</v>
      </c>
      <c r="E57" s="47">
        <v>239689.51</v>
      </c>
      <c r="F57" s="47">
        <v>239689.51</v>
      </c>
      <c r="G57" s="47">
        <v>50000</v>
      </c>
    </row>
    <row r="58" spans="1:7" x14ac:dyDescent="0.25">
      <c r="A58" s="80" t="s">
        <v>404</v>
      </c>
      <c r="B58" s="47">
        <v>560972.28</v>
      </c>
      <c r="C58" s="47">
        <v>-81272.28</v>
      </c>
      <c r="D58" s="47">
        <v>479700</v>
      </c>
      <c r="E58" s="47">
        <v>479700</v>
      </c>
      <c r="F58" s="47">
        <v>479700</v>
      </c>
      <c r="G58" s="47">
        <v>0</v>
      </c>
    </row>
    <row r="59" spans="1:7" x14ac:dyDescent="0.25">
      <c r="A59" s="80" t="s">
        <v>405</v>
      </c>
      <c r="B59" s="47">
        <v>0</v>
      </c>
      <c r="C59" s="47">
        <v>200000</v>
      </c>
      <c r="D59" s="47">
        <v>200000</v>
      </c>
      <c r="E59" s="47">
        <v>200000</v>
      </c>
      <c r="F59" s="47">
        <v>200000</v>
      </c>
      <c r="G59" s="47">
        <v>0</v>
      </c>
    </row>
    <row r="60" spans="1:7" x14ac:dyDescent="0.25">
      <c r="A60" s="80" t="s">
        <v>406</v>
      </c>
      <c r="B60" s="47">
        <v>0</v>
      </c>
      <c r="C60" s="47">
        <v>100000</v>
      </c>
      <c r="D60" s="47">
        <v>100000</v>
      </c>
      <c r="E60" s="47">
        <v>100000</v>
      </c>
      <c r="F60" s="47">
        <v>100000</v>
      </c>
      <c r="G60" s="47">
        <v>0</v>
      </c>
    </row>
    <row r="61" spans="1:7" x14ac:dyDescent="0.25">
      <c r="A61" s="58" t="s">
        <v>407</v>
      </c>
      <c r="B61" s="47">
        <f>SUM(B62:B70)</f>
        <v>0</v>
      </c>
      <c r="C61" s="47">
        <f t="shared" ref="C61:G61" si="6">SUM(C62:C70)</f>
        <v>5660332.4100000001</v>
      </c>
      <c r="D61" s="47">
        <f t="shared" si="6"/>
        <v>5660332.4100000001</v>
      </c>
      <c r="E61" s="47">
        <f t="shared" si="6"/>
        <v>5660332.4100000001</v>
      </c>
      <c r="F61" s="47">
        <f t="shared" si="6"/>
        <v>5660332.4100000001</v>
      </c>
      <c r="G61" s="47">
        <f t="shared" si="6"/>
        <v>0</v>
      </c>
    </row>
    <row r="62" spans="1:7" x14ac:dyDescent="0.25">
      <c r="A62" s="80" t="s">
        <v>408</v>
      </c>
      <c r="B62" s="47">
        <v>0</v>
      </c>
      <c r="C62" s="47">
        <v>1656600</v>
      </c>
      <c r="D62" s="47">
        <v>1656600</v>
      </c>
      <c r="E62" s="47">
        <v>1656600</v>
      </c>
      <c r="F62" s="47">
        <v>1656600</v>
      </c>
      <c r="G62" s="47">
        <v>0</v>
      </c>
    </row>
    <row r="63" spans="1:7" x14ac:dyDescent="0.25">
      <c r="A63" s="80" t="s">
        <v>409</v>
      </c>
      <c r="B63" s="47">
        <v>0</v>
      </c>
      <c r="C63" s="47">
        <v>4003732.41</v>
      </c>
      <c r="D63" s="47">
        <v>4003732.41</v>
      </c>
      <c r="E63" s="47">
        <v>4003732.41</v>
      </c>
      <c r="F63" s="47">
        <v>4003732.41</v>
      </c>
      <c r="G63" s="47">
        <v>0</v>
      </c>
    </row>
    <row r="64" spans="1:7" x14ac:dyDescent="0.25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417</v>
      </c>
      <c r="B71" s="47">
        <f>SUM(B72:B75)</f>
        <v>0</v>
      </c>
      <c r="C71" s="47">
        <f t="shared" ref="C71:G71" si="7">SUM(C72:C75)</f>
        <v>0</v>
      </c>
      <c r="D71" s="47">
        <f t="shared" si="7"/>
        <v>0</v>
      </c>
      <c r="E71" s="47">
        <f t="shared" si="7"/>
        <v>0</v>
      </c>
      <c r="F71" s="47">
        <f t="shared" si="7"/>
        <v>0</v>
      </c>
      <c r="G71" s="47">
        <f t="shared" si="7"/>
        <v>0</v>
      </c>
    </row>
    <row r="72" spans="1:7" x14ac:dyDescent="0.25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70169727.589999989</v>
      </c>
      <c r="C77" s="4">
        <f t="shared" ref="C77:G77" si="8">C43+C9</f>
        <v>86120624.430000007</v>
      </c>
      <c r="D77" s="4">
        <f t="shared" si="8"/>
        <v>156290352.01999998</v>
      </c>
      <c r="E77" s="4">
        <f t="shared" si="8"/>
        <v>145605902.09</v>
      </c>
      <c r="F77" s="4">
        <f t="shared" si="8"/>
        <v>143141393.69</v>
      </c>
      <c r="G77" s="4">
        <f t="shared" si="8"/>
        <v>10684449.929999994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20:G26 C28:G36 C9:G18 C54:G60 C62:G70 C43:G5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0 B19:G19 B27:G27 B37:G42 B53:G53 B61:G61 B71:G77 B44:G4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6" zoomScale="75" zoomScaleNormal="75" workbookViewId="0">
      <selection activeCell="G33" sqref="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423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SANTA CATARINA, GTO.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425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5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426</v>
      </c>
      <c r="B9" s="119">
        <f>SUM(B10,B11,B12,B15,B16,B19)</f>
        <v>39509088.719999999</v>
      </c>
      <c r="C9" s="119">
        <f>SUM(C10,C11,C12,C15,C16,C19)</f>
        <v>-181206.31</v>
      </c>
      <c r="D9" s="119">
        <f>SUM(D10,D11,D12,D15,D16,D19)</f>
        <v>39327882.409999996</v>
      </c>
      <c r="E9" s="119">
        <f>SUM(E10,E11,E12,E15,E16,E19)</f>
        <v>39109413.420000002</v>
      </c>
      <c r="F9" s="119">
        <f>SUM(F10,F11,F12,F15,F16,F19)</f>
        <v>39109413.420000002</v>
      </c>
      <c r="G9" s="119">
        <f>SUM(G10,G11,G12,G15,G16,G19)</f>
        <v>218468.98999999464</v>
      </c>
    </row>
    <row r="10" spans="1:7" x14ac:dyDescent="0.25">
      <c r="A10" s="58" t="s">
        <v>427</v>
      </c>
      <c r="B10" s="75">
        <v>39509088.719999999</v>
      </c>
      <c r="C10" s="75">
        <v>-181206.31</v>
      </c>
      <c r="D10" s="75">
        <v>39327882.409999996</v>
      </c>
      <c r="E10" s="75">
        <v>39109413.420000002</v>
      </c>
      <c r="F10" s="75">
        <v>39109413.420000002</v>
      </c>
      <c r="G10" s="76">
        <f>D10-E10</f>
        <v>218468.98999999464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0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1">C13+C14</f>
        <v>0</v>
      </c>
      <c r="D12" s="76">
        <f t="shared" si="1"/>
        <v>0</v>
      </c>
      <c r="E12" s="76">
        <f t="shared" si="1"/>
        <v>0</v>
      </c>
      <c r="F12" s="76">
        <f t="shared" si="1"/>
        <v>0</v>
      </c>
      <c r="G12" s="76">
        <f t="shared" si="1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0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0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0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2">C17+C18</f>
        <v>0</v>
      </c>
      <c r="D16" s="76">
        <f t="shared" si="2"/>
        <v>0</v>
      </c>
      <c r="E16" s="76">
        <f t="shared" si="2"/>
        <v>0</v>
      </c>
      <c r="F16" s="76">
        <f t="shared" si="2"/>
        <v>0</v>
      </c>
      <c r="G16" s="76">
        <f t="shared" si="2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0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0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0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1151718.02</v>
      </c>
      <c r="C21" s="119">
        <f>SUM(C22,C23,C24,C27,C28,C31)</f>
        <v>82954.16</v>
      </c>
      <c r="D21" s="119">
        <f>SUM(D22,D23,D24,D27,D28,D31)</f>
        <v>1234672.18</v>
      </c>
      <c r="E21" s="119">
        <f>SUM(E22,E23,E24,E27,E28,E31)</f>
        <v>1234672.18</v>
      </c>
      <c r="F21" s="119">
        <f>SUM(F22,F23,F24,F27,F28,F31)</f>
        <v>1234672.18</v>
      </c>
      <c r="G21" s="119">
        <f>SUM(G22,G23,G24,G27,G28,G31)</f>
        <v>0</v>
      </c>
    </row>
    <row r="22" spans="1:7" x14ac:dyDescent="0.25">
      <c r="A22" s="58" t="s">
        <v>427</v>
      </c>
      <c r="B22" s="75">
        <v>1151718.02</v>
      </c>
      <c r="C22" s="75">
        <v>82954.16</v>
      </c>
      <c r="D22" s="75">
        <v>1234672.18</v>
      </c>
      <c r="E22" s="75">
        <v>1234672.18</v>
      </c>
      <c r="F22" s="75">
        <v>1234672.18</v>
      </c>
      <c r="G22" s="76">
        <f t="shared" ref="G22:G31" si="3">D22-E22</f>
        <v>0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3"/>
        <v>0</v>
      </c>
    </row>
    <row r="24" spans="1:7" x14ac:dyDescent="0.25">
      <c r="A24" s="58" t="s">
        <v>429</v>
      </c>
      <c r="B24" s="76">
        <f t="shared" ref="B24:G24" si="4">B25+B26</f>
        <v>0</v>
      </c>
      <c r="C24" s="76">
        <f t="shared" si="4"/>
        <v>0</v>
      </c>
      <c r="D24" s="76">
        <f t="shared" si="4"/>
        <v>0</v>
      </c>
      <c r="E24" s="76">
        <f t="shared" si="4"/>
        <v>0</v>
      </c>
      <c r="F24" s="76">
        <f t="shared" si="4"/>
        <v>0</v>
      </c>
      <c r="G24" s="76">
        <f t="shared" si="4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3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3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3"/>
        <v>0</v>
      </c>
    </row>
    <row r="28" spans="1:7" ht="30" x14ac:dyDescent="0.25">
      <c r="A28" s="59" t="s">
        <v>433</v>
      </c>
      <c r="B28" s="76">
        <f t="shared" ref="B28:G28" si="5">B29+B30</f>
        <v>0</v>
      </c>
      <c r="C28" s="76">
        <f t="shared" si="5"/>
        <v>0</v>
      </c>
      <c r="D28" s="76">
        <f t="shared" si="5"/>
        <v>0</v>
      </c>
      <c r="E28" s="76">
        <f t="shared" si="5"/>
        <v>0</v>
      </c>
      <c r="F28" s="76">
        <f t="shared" si="5"/>
        <v>0</v>
      </c>
      <c r="G28" s="76">
        <f t="shared" si="5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3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3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3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40660806.740000002</v>
      </c>
      <c r="C33" s="119">
        <f>C21+C9</f>
        <v>-98252.15</v>
      </c>
      <c r="D33" s="119">
        <f>D21+D9</f>
        <v>40562554.589999996</v>
      </c>
      <c r="E33" s="119">
        <f>E21+E9</f>
        <v>40344085.600000001</v>
      </c>
      <c r="F33" s="119">
        <f>F21+F9</f>
        <v>40344085.600000001</v>
      </c>
      <c r="G33" s="119">
        <f>G21+G9</f>
        <v>218468.98999999464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F21 B23:F33 B9:G9 G10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 B12:F20 B11:G11 G10 B23:F32" unlockedFormula="1"/>
    <ignoredError sqref="G12:G20 G22:G3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infopath/2007/PartnerControls"/>
    <ds:schemaRef ds:uri="6aa8a68a-ab09-4ac8-a697-fdce915bc56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pc</cp:lastModifiedBy>
  <cp:revision/>
  <cp:lastPrinted>2024-03-20T14:35:03Z</cp:lastPrinted>
  <dcterms:created xsi:type="dcterms:W3CDTF">2023-03-16T22:14:51Z</dcterms:created>
  <dcterms:modified xsi:type="dcterms:W3CDTF">2025-02-28T02:53:48Z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