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Admin\Desktop\2DO TRIMESTRE 2026\"/>
    </mc:Choice>
  </mc:AlternateContent>
  <xr:revisionPtr revIDLastSave="0" documentId="8_{05E91A31-5B41-4BC3-AAE1-C71223827EA1}" xr6:coauthVersionLast="47" xr6:coauthVersionMax="47" xr10:uidLastSave="{00000000-0000-0000-0000-000000000000}"/>
  <bookViews>
    <workbookView xWindow="-120" yWindow="-120" windowWidth="29040" windowHeight="1572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9" i="16" l="1"/>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B9" i="22"/>
  <c r="D8" i="22"/>
  <c r="G8" i="22" s="1"/>
  <c r="D7" i="22"/>
  <c r="G7" i="22" s="1"/>
  <c r="G6" i="22" s="1"/>
  <c r="F6" i="22"/>
  <c r="E6" i="22"/>
  <c r="E37" i="22" s="1"/>
  <c r="E41" i="14" s="1"/>
  <c r="D6" i="22"/>
  <c r="C6" i="22"/>
  <c r="B6" i="22"/>
  <c r="G10" i="23"/>
  <c r="C37" i="22" l="1"/>
  <c r="E40" i="14" s="1"/>
  <c r="D21" i="22"/>
  <c r="F37" i="22"/>
  <c r="E46" i="14"/>
  <c r="E51" i="14"/>
  <c r="E56" i="14"/>
  <c r="E61" i="14"/>
  <c r="D9" i="22"/>
  <c r="B37" i="22"/>
  <c r="G23" i="22"/>
  <c r="G21" i="22" s="1"/>
  <c r="G14" i="22"/>
  <c r="G13" i="22" s="1"/>
  <c r="G10" i="22"/>
  <c r="G9" i="22" s="1"/>
  <c r="D26" i="22"/>
  <c r="D37" i="22" s="1"/>
  <c r="H41" i="14"/>
  <c r="H29" i="14"/>
  <c r="H24" i="14"/>
  <c r="H19" i="14"/>
  <c r="H14" i="14"/>
  <c r="E45" i="14" l="1"/>
  <c r="E55" i="14"/>
  <c r="E50" i="14"/>
  <c r="E60" i="14"/>
  <c r="G37" i="22"/>
  <c r="E62" i="14"/>
  <c r="E57" i="14"/>
  <c r="E52" i="14"/>
  <c r="E47" i="14"/>
  <c r="E42" i="14"/>
  <c r="E59" i="14"/>
  <c r="E44" i="14"/>
  <c r="E39" i="14"/>
  <c r="E54" i="14"/>
  <c r="E4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B43" i="6"/>
  <c r="C43" i="6"/>
  <c r="C3" i="6"/>
  <c r="B3" i="6"/>
  <c r="D38" i="5"/>
  <c r="F26" i="4"/>
  <c r="C24" i="3"/>
  <c r="B24" i="3"/>
  <c r="B28" i="4"/>
  <c r="C28" i="4"/>
  <c r="C3" i="8"/>
  <c r="C45" i="7"/>
  <c r="E30" i="9"/>
  <c r="E12" i="8"/>
  <c r="B24" i="6"/>
  <c r="E16" i="9"/>
  <c r="C24" i="6"/>
  <c r="C33" i="7"/>
  <c r="D30" i="9"/>
  <c r="D3" i="9" s="1"/>
  <c r="D34" i="9" s="1"/>
  <c r="E20" i="5"/>
  <c r="E38" i="5" s="1"/>
  <c r="F9" i="5"/>
  <c r="B64" i="3"/>
  <c r="B66" i="3" s="1"/>
  <c r="D3" i="8"/>
  <c r="F27" i="5"/>
  <c r="B59" i="7"/>
  <c r="C64" i="3"/>
  <c r="E46" i="4"/>
  <c r="E4" i="8"/>
  <c r="F46" i="4"/>
  <c r="E26" i="4"/>
  <c r="F116" i="13" s="1"/>
  <c r="F16" i="8"/>
  <c r="F12" i="8" s="1"/>
  <c r="F6" i="8"/>
  <c r="F4" i="8" s="1"/>
  <c r="B38" i="5"/>
  <c r="F4" i="5"/>
  <c r="C20" i="5"/>
  <c r="C38" i="5" s="1"/>
  <c r="C61" i="7" l="1"/>
  <c r="B61" i="7"/>
  <c r="F48" i="4"/>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31" i="16" l="1"/>
  <c r="B31"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66" i="16"/>
  <c r="E66" i="16"/>
  <c r="C66" i="16"/>
  <c r="B66" i="16"/>
  <c r="D64" i="16"/>
  <c r="G64" i="16" s="1"/>
  <c r="D62" i="16"/>
  <c r="G62" i="16" s="1"/>
  <c r="D60" i="16"/>
  <c r="G60" i="16" s="1"/>
  <c r="D58" i="16"/>
  <c r="G58" i="16" s="1"/>
  <c r="D56" i="16"/>
  <c r="G56" i="16" s="1"/>
  <c r="D54" i="16"/>
  <c r="G54" i="16" s="1"/>
  <c r="D52" i="16"/>
  <c r="G52" i="16" s="1"/>
  <c r="D50" i="16"/>
  <c r="F43" i="16"/>
  <c r="E43" i="16"/>
  <c r="C43" i="16"/>
  <c r="B43" i="16"/>
  <c r="D41" i="16"/>
  <c r="G41" i="16" s="1"/>
  <c r="D40" i="16"/>
  <c r="G40" i="16" s="1"/>
  <c r="D39" i="16"/>
  <c r="G39" i="16" s="1"/>
  <c r="D38" i="16"/>
  <c r="G38" i="16" s="1"/>
  <c r="F31" i="16"/>
  <c r="E15" i="14" s="1"/>
  <c r="E31" i="16"/>
  <c r="E14" i="14" s="1"/>
  <c r="H45" i="14"/>
  <c r="E12" i="14"/>
  <c r="D30" i="16"/>
  <c r="G30"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I47" i="14" s="1"/>
  <c r="H42" i="14"/>
  <c r="H40" i="14"/>
  <c r="I40" i="14" s="1"/>
  <c r="H39" i="14"/>
  <c r="I39" i="14" s="1"/>
  <c r="H37" i="14"/>
  <c r="H36" i="14"/>
  <c r="H33" i="14"/>
  <c r="H32" i="14"/>
  <c r="H30" i="14"/>
  <c r="H28" i="14"/>
  <c r="H27" i="14"/>
  <c r="H25" i="14"/>
  <c r="H23" i="14"/>
  <c r="H22" i="14"/>
  <c r="H20" i="14"/>
  <c r="E20" i="14"/>
  <c r="E19" i="14"/>
  <c r="I19" i="14" s="1"/>
  <c r="H18" i="14"/>
  <c r="H17" i="14"/>
  <c r="H15" i="14"/>
  <c r="H13" i="14"/>
  <c r="H12" i="14"/>
  <c r="H10" i="14"/>
  <c r="H9" i="14"/>
  <c r="H8" i="14"/>
  <c r="H7" i="14"/>
  <c r="E13" i="24" l="1"/>
  <c r="E17" i="24" s="1"/>
  <c r="E21" i="24" s="1"/>
  <c r="I10" i="14"/>
  <c r="I9" i="14"/>
  <c r="D44" i="1" s="1"/>
  <c r="I12" i="14"/>
  <c r="I18" i="14"/>
  <c r="E17" i="14"/>
  <c r="I17" i="14"/>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66" i="16"/>
  <c r="F41" i="19"/>
  <c r="E30" i="14" s="1"/>
  <c r="I30" i="14" s="1"/>
  <c r="E38" i="15"/>
  <c r="G50" i="16"/>
  <c r="G66" i="16" s="1"/>
  <c r="G16" i="19"/>
  <c r="G15" i="19" s="1"/>
  <c r="D15" i="15"/>
  <c r="D64" i="18"/>
  <c r="G64" i="18" s="1"/>
  <c r="G35" i="19"/>
  <c r="G15" i="15"/>
  <c r="G29" i="15"/>
  <c r="D29" i="15"/>
  <c r="D22" i="18"/>
  <c r="G22" i="18" s="1"/>
  <c r="I45" i="14"/>
  <c r="H46" i="14"/>
  <c r="D19" i="15"/>
  <c r="D4" i="18"/>
  <c r="G4" i="18" s="1"/>
  <c r="D31"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46" i="14"/>
  <c r="D45" i="1"/>
  <c r="I8" i="14"/>
  <c r="D43" i="1" s="1"/>
  <c r="G24" i="19"/>
  <c r="I56" i="14"/>
  <c r="I51" i="14"/>
  <c r="I41" i="14"/>
  <c r="G43" i="16"/>
  <c r="I42" i="14"/>
  <c r="I52" i="14"/>
  <c r="G31" i="16"/>
  <c r="I49" i="14"/>
  <c r="G7" i="19"/>
  <c r="G5" i="19" s="1"/>
  <c r="C76" i="18"/>
  <c r="E13" i="14"/>
  <c r="I13" i="14" s="1"/>
  <c r="D43" i="16"/>
  <c r="H44" i="14"/>
  <c r="I44" i="14" s="1"/>
  <c r="D15" i="17"/>
  <c r="G38" i="15" l="1"/>
  <c r="E29" i="14"/>
  <c r="I29" i="14" s="1"/>
  <c r="D48" i="1" s="1"/>
  <c r="D41" i="19"/>
  <c r="H62" i="14"/>
  <c r="H54" i="14"/>
  <c r="I54" i="14" s="1"/>
  <c r="H57" i="14"/>
  <c r="I57" i="14" s="1"/>
  <c r="H59" i="14"/>
  <c r="I59" i="14" s="1"/>
  <c r="D38" i="15"/>
  <c r="D50" i="1"/>
  <c r="E28" i="14"/>
  <c r="I28" i="14" s="1"/>
  <c r="G76" i="18"/>
  <c r="D46" i="1"/>
  <c r="G41" i="19"/>
  <c r="D76" i="18"/>
  <c r="I62" i="14"/>
  <c r="I60" i="14"/>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<sst xmlns="http://schemas.openxmlformats.org/spreadsheetml/2006/main" count="1856" uniqueCount="718">
  <si>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</si>
  <si>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</si>
  <si>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</si>
  <si>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</si>
  <si>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</si>
  <si>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</si>
  <si>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</si>
  <si>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</si>
  <si>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</si>
  <si>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</si>
  <si>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</si>
  <si>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</si>
  <si>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</si>
  <si>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</si>
  <si>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</si>
  <si>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</si>
  <si>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</si>
  <si>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</si>
  <si>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</si>
  <si>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</si>
  <si>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</si>
  <si>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</si>
  <si>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</si>
  <si>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</si>
  <si>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</si>
  <si>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</si>
  <si>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</si>
  <si>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</si>
  <si>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</si>
  <si>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</si>
  <si>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</si>
  <si>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</si>
  <si>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</si>
  <si>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</si>
  <si>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</si>
  <si>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</si>
  <si>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</si>
  <si>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</si>
  <si>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</si>
  <si>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</si>
  <si>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</si>
  <si>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</si>
  <si>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</si>
  <si>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</si>
  <si>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</si>
  <si>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</si>
  <si>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</si>
  <si>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</si>
  <si>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</si>
  <si>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</si>
  <si>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</si>
  <si>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</si>
  <si>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</si>
  <si>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</si>
  <si>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</si>
  <si>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</si>
  <si>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</si>
  <si>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</si>
  <si>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</si>
  <si>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</si>
  <si>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</si>
  <si>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</si>
  <si>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</si>
  <si>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</si>
  <si>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</si>
  <si>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</si>
  <si>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</si>
  <si>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</si>
  <si>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</si>
  <si>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</si>
  <si>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</si>
  <si>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</si>
  <si>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</si>
  <si>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</si>
  <si>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</si>
  <si>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</si>
  <si>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</si>
  <si>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</si>
  <si>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</si>
  <si>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</si>
  <si>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</si>
  <si>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</si>
  <si>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</si>
  <si>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</si>
  <si>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</si>
  <si>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</si>
  <si>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</si>
  <si>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</si>
  <si>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</si>
  <si>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</si>
  <si>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</si>
  <si>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</si>
  <si>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</si>
  <si>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</si>
  <si>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</si>
  <si>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</si>
  <si>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</si>
  <si>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</si>
  <si>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</si>
  <si>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</si>
  <si>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</si>
  <si>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</si>
  <si>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</si>
  <si>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</si>
  <si>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</si>
  <si>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</si>
  <si>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</si>
  <si>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</si>
  <si>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</si>
  <si>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</si>
  <si>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</si>
  <si>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</si>
  <si>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</si>
  <si>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</si>
  <si>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</si>
  <si>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</si>
  <si>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</si>
  <si>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</si>
  <si>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</si>
  <si>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</si>
  <si>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</si>
  <si>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</si>
  <si>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</si>
  <si>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</si>
  <si>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</si>
  <si>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</si>
  <si>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</si>
  <si>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</si>
  <si>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</si>
  <si>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</si>
  <si>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</si>
  <si>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</si>
  <si>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</si>
  <si>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</si>
  <si>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</si>
  <si>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</si>
  <si>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</si>
  <si>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</si>
  <si>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</si>
  <si>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</si>
  <si>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</si>
  <si>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</si>
  <si>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</si>
  <si>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</si>
  <si>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</si>
  <si>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</si>
  <si>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</si>
  <si>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</si>
  <si>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</si>
  <si>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</si>
  <si>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</si>
  <si>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</si>
  <si>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</si>
  <si>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</si>
  <si>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</si>
  <si>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</si>
  <si>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</si>
  <si>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</si>
  <si>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</si>
  <si>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</si>
  <si>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</si>
  <si>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</si>
  <si>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</si>
  <si>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</si>
  <si>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</si>
  <si>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</si>
  <si>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</si>
  <si>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</si>
  <si>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</si>
  <si>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</si>
  <si>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</si>
  <si>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</si>
  <si>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</si>
  <si>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</si>
  <si>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</si>
  <si>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</si>
  <si>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</si>
  <si>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</si>
  <si>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</si>
  <si>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</si>
  <si>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</si>
  <si>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</si>
  <si>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</si>
  <si>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</si>
  <si>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</si>
  <si>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</si>
  <si>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</si>
  <si>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</si>
  <si>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</si>
  <si>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</si>
  <si>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</si>
  <si>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</si>
  <si>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</si>
  <si>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</si>
  <si>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</si>
  <si>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</si>
  <si>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</si>
  <si>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</si>
  <si>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</si>
  <si>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</si>
  <si>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</si>
  <si>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</si>
  <si>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</si>
  <si>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</si>
  <si>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</si>
  <si>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</si>
  <si>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</si>
  <si>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</si>
  <si>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</si>
  <si>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</si>
  <si>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</si>
  <si>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</si>
  <si>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</si>
  <si>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</si>
  <si>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</si>
  <si>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</si>
  <si>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</si>
  <si>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</si>
  <si>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</si>
  <si>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</si>
  <si>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</si>
  <si>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</si>
  <si>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</si>
  <si>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</si>
  <si>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</si>
  <si>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</si>
  <si>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</si>
  <si>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</si>
  <si>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</si>
  <si>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</si>
  <si>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</si>
  <si>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</si>
  <si>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</si>
  <si>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</si>
  <si>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</si>
  <si>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</si>
  <si>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</si>
  <si>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</si>
  <si>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</si>
  <si>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</si>
  <si>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</si>
  <si>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</si>
  <si>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</si>
  <si>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</si>
  <si>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</si>
  <si>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</si>
  <si>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</si>
  <si>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</si>
  <si>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</si>
  <si>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</si>
  <si>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</si>
  <si>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</si>
  <si>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</si>
  <si>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</si>
  <si>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</si>
  <si>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</si>
  <si>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</si>
  <si>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</si>
  <si>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</si>
  <si>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</si>
  <si>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</si>
  <si>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</si>
  <si>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</si>
  <si>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</si>
  <si>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</si>
  <si>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</si>
  <si>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</si>
  <si>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</si>
  <si>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</si>
  <si>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</si>
  <si>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</si>
  <si>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</si>
  <si>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</si>
  <si>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</si>
  <si>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</si>
  <si>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</si>
  <si>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</si>
  <si>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</si>
  <si>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</si>
  <si>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</si>
  <si>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</si>
  <si>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</si>
  <si>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</si>
  <si>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</si>
  <si>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</si>
  <si>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</si>
  <si>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</si>
  <si>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</si>
  <si>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</si>
  <si>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</si>
  <si>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</si>
  <si>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</si>
  <si>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</si>
  <si>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</si>
  <si>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</si>
  <si>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</si>
  <si>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</si>
  <si>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</si>
  <si>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</si>
  <si>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</si>
  <si>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</si>
  <si>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</si>
  <si>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</si>
  <si>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</si>
  <si>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</si>
  <si>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</si>
  <si>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</si>
  <si>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</si>
  <si>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</si>
  <si>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</si>
  <si>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</si>
  <si>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</si>
  <si>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</si>
  <si>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</si>
  <si>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</si>
  <si>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</si>
  <si>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</si>
  <si>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</si>
  <si>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</si>
  <si>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</si>
  <si>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</si>
  <si>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</si>
  <si>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</si>
  <si>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</si>
  <si>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</si>
  <si>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</si>
  <si>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</si>
  <si>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</si>
  <si>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</si>
  <si>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</si>
  <si>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</si>
  <si>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</si>
  <si>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</si>
  <si>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</si>
  <si>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</si>
  <si>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</si>
  <si>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</si>
  <si>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</si>
  <si>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</si>
  <si>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</si>
  <si>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</si>
  <si>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</si>
  <si>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</si>
  <si>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</si>
  <si>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</si>
  <si>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</si>
  <si>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</si>
  <si>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</si>
  <si>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</si>
  <si>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</si>
  <si>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</si>
  <si>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</si>
  <si>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</si>
  <si>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</si>
  <si>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</si>
  <si>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</si>
  <si>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</si>
  <si>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</si>
  <si>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</si>
  <si>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</si>
  <si>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</si>
  <si>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</si>
  <si>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</si>
  <si>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</si>
  <si>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</si>
  <si>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</si>
  <si>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</si>
  <si>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</si>
  <si>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</si>
  <si>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</si>
  <si>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</si>
  <si>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</si>
  <si>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</si>
  <si>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</si>
  <si>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</si>
  <si>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</si>
  <si>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</si>
  <si>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</si>
  <si>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</si>
  <si>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</si>
  <si>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</si>
  <si>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</si>
  <si>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</si>
  <si>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</si>
  <si>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</si>
  <si>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</si>
  <si>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</si>
  <si>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</si>
  <si>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</si>
  <si>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</si>
  <si>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</si>
  <si>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</si>
  <si>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</si>
  <si>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</si>
  <si>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</si>
  <si>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</si>
  <si>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</si>
  <si>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</si>
  <si>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</si>
  <si>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</si>
  <si>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</si>
  <si>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</si>
  <si>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</si>
  <si>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</si>
  <si>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</si>
  <si>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</si>
  <si>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</si>
  <si>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</si>
  <si>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</si>
  <si>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</si>
  <si>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</si>
  <si>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</si>
  <si>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</si>
  <si>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</si>
  <si>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</si>
  <si>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</si>
  <si>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</si>
  <si>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</si>
  <si>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</si>
  <si>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</si>
  <si>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</si>
  <si>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</si>
  <si>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</si>
  <si>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</si>
  <si>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</si>
  <si>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</si>
  <si>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</si>
  <si>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</si>
  <si>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</si>
  <si>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</si>
  <si>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</si>
  <si>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</si>
  <si>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</si>
  <si>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</si>
  <si>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</si>
  <si>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</si>
  <si>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</si>
  <si>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</si>
  <si>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</si>
  <si>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</si>
  <si>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</si>
  <si>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</si>
  <si>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</si>
  <si>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</si>
  <si>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</si>
  <si>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</si>
  <si>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</si>
  <si>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</si>
  <si>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</si>
  <si>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</si>
  <si>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</si>
  <si>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</si>
  <si>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</si>
  <si>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</si>
  <si>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</si>
  <si>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</si>
  <si>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</si>
  <si>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</si>
  <si>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</si>
  <si>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</si>
  <si>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</si>
  <si>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</si>
  <si>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</si>
  <si>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</si>
  <si>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</si>
  <si>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</si>
  <si>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</si>
  <si>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</si>
  <si>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</si>
  <si>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</si>
  <si>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</si>
  <si>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</si>
  <si>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</si>
  <si>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</si>
  <si>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</si>
  <si>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</si>
  <si>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</si>
  <si>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</si>
  <si>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</si>
  <si>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</si>
  <si>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</si>
  <si>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</si>
  <si>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</si>
  <si>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</si>
  <si>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</si>
  <si>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</si>
  <si>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</si>
  <si>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</si>
  <si>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</si>
  <si>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</si>
  <si>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</si>
  <si>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</si>
  <si>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</si>
  <si>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</si>
  <si>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</si>
  <si>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</si>
  <si>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</si>
  <si>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</si>
  <si>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</si>
  <si>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</si>
  <si>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</si>
  <si>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</si>
  <si>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</si>
  <si>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</si>
  <si>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</si>
  <si>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</si>
  <si>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</si>
  <si>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</si>
  <si>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</si>
  <si>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</si>
  <si>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</si>
  <si>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</si>
  <si>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</si>
  <si>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</si>
  <si>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</si>
  <si>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</si>
  <si>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</si>
  <si>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</si>
  <si>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</si>
  <si>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</si>
  <si>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</si>
  <si>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</si>
  <si>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</si>
  <si>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</si>
  <si>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</si>
  <si>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</si>
  <si>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</si>
  <si>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</si>
  <si>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</si>
  <si>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</si>
  <si>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</si>
  <si>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</si>
  <si>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</si>
  <si>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</si>
  <si>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</si>
  <si>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</si>
  <si>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</si>
  <si>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</si>
  <si>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</si>
  <si>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</si>
  <si>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</si>
  <si>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</si>
  <si>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</si>
  <si>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</si>
  <si>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</si>
  <si>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</si>
  <si>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</si>
  <si>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</si>
  <si>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</si>
  <si>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</si>
  <si>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</si>
  <si>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</si>
  <si>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</si>
  <si>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</si>
  <si>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</si>
  <si>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</si>
  <si>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</si>
  <si>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</si>
  <si>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</si>
  <si>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</si>
  <si>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</si>
  <si>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</si>
  <si>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</si>
  <si>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</si>
  <si>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</si>
  <si>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</si>
  <si>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</si>
  <si>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</si>
  <si>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</si>
  <si>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</si>
  <si>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</si>
  <si>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</si>
  <si>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</si>
  <si>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</si>
  <si>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</si>
  <si>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</si>
  <si>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</si>
  <si>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</si>
  <si>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</si>
  <si>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</si>
  <si>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</si>
  <si>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</si>
  <si>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</si>
  <si>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</si>
  <si>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</si>
  <si>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</si>
  <si>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</si>
  <si>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</si>
  <si>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</si>
  <si>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</si>
  <si>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</si>
  <si>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</si>
  <si>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</si>
  <si>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</si>
  <si>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</si>
  <si>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</si>
  <si>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</si>
  <si>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</si>
  <si>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</si>
  <si>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</si>
  <si>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</si>
  <si>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</si>
  <si>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</si>
  <si>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</si>
  <si>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</si>
  <si>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</si>
  <si>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</si>
  <si>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</si>
  <si>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</si>
  <si>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</si>
  <si>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</si>
  <si>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</si>
  <si>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</si>
  <si>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</si>
  <si>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</si>
  <si>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</si>
  <si>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</si>
  <si>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</si>
  <si>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</si>
  <si>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</si>
  <si>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</si>
  <si>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</si>
  <si>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</si>
  <si>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</si>
  <si>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</si>
  <si>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</si>
  <si>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</si>
  <si>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</si>
  <si>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</si>
  <si>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</si>
  <si>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</si>
  <si>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</si>
  <si>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</si>
  <si>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</si>
  <si>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</si>
  <si>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</si>
  <si>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</si>
  <si>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</si>
  <si>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</si>
  <si>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</si>
  <si>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</si>
  <si>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</si>
  <si>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</si>
  <si>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</si>
  <si>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</si>
  <si>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</si>
  <si>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</si>
  <si>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</si>
  <si>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</si>
  <si>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</si>
  <si>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</si>
  <si>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</si>
  <si>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</si>
  <si>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</si>
  <si>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</si>
  <si>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</si>
  <si>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</si>
  <si>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</si>
  <si>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</si>
  <si>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</si>
  <si>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</si>
  <si>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</si>
  <si>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</si>
  <si>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</si>
  <si>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MUNICIPIO DE SANTA CATARINA, GTO
Estado de Actividades
Del 1 de Enero al 30 de Junio de 2026
(Cifras en Pesos)</t>
  </si>
  <si>
    <t>MUNICIPIO DE SANTA CATARINA,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</si>
  <si>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</si>
  <si>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</si>
  <si>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</si>
  <si>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</si>
  <si>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</si>
  <si>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</si>
  <si>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</si>
  <si>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</si>
  <si>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SANTA CATARINA, GTO
Estado de Variación en la Hacienda Pública
Del 1 de Enero 30 de Junio de 2026
(Cifras en Pesos)</t>
  </si>
  <si>
    <t>MUNICIPIO DE SANTA CATARINA, GTO
Estado de Cambios en la Situación Financiera
Del 1 de Enero al 30 de Junio de 2026
(Cifras en Pesos)</t>
  </si>
  <si>
    <t>MUNICIPIO DE SANTA CATARINA, GTO
Estado de Flujos de Efectivo
Del 1 de Enero al 30 de Junio de 2026
(Cifras en Pesos)</t>
  </si>
  <si>
    <t>MUNICIPIO DE SANTA CATARINA, GTO
Estado Analítico del Activo
Del 1 de Enero al 30 de Junio de 2026
(Cifras en Pesos)</t>
  </si>
  <si>
    <t>MUNICIPIO DE SANTA CATARINA, GTO
Estado Analítico de la Deuda y Otros Pasivos
Del 1 de Enero al 30 de Junio de 2026
(Cifras en Pesos)</t>
  </si>
  <si>
    <t>MUNICIPIO DE SANTA CATARINA, GTO</t>
  </si>
  <si>
    <t>Correspondiente del 1 de Enero al 30 de Junio de 2026</t>
  </si>
  <si>
    <t>MUNICIPIO DE SANTA CATARINA, GTO
Estado Analítico del Ejercicio del Presupuesto de Egresos
Clasificación por Objeto del Gasto (Capítulo y Concepto)
Del 1 de Enero al 30 de Junio de 2026
(Cifras en Pesos)</t>
  </si>
  <si>
    <t>MUNICIPIO DE SANTA CATARINA, GTO
Estado Analítico del Ejercicio del Presupuesto de Egresos
Clasificación Económica (por Tipo de Gasto)
Del 1 de Enero al 30 de Junio de 2026
(Cifras en Pesos)</t>
  </si>
  <si>
    <t>31111M340010000 DESPACHO DEL PRESIDENTE</t>
  </si>
  <si>
    <t>31111M340020000 SINDICATURA</t>
  </si>
  <si>
    <t>31111M340030000 DESPACHO DE REGIDORES</t>
  </si>
  <si>
    <t>31111M340040000 SECRETARIA DE H. AYUNTAM</t>
  </si>
  <si>
    <t>31111M340050000 DIRECCION DE PLANEACION</t>
  </si>
  <si>
    <t>31111M340060000 COORDINACION DE UMAIP</t>
  </si>
  <si>
    <t>31111M340070000 COORDINACION DE COMUNICA</t>
  </si>
  <si>
    <t>31111M340080000 TESORERIA MUNICIPAL</t>
  </si>
  <si>
    <t>31111M340090000 CONTRALORIA MUNICIPAL</t>
  </si>
  <si>
    <t>31111M340100000 OFICIALIA MAYOR</t>
  </si>
  <si>
    <t>31111M340110000 COORDINACION DE JUVENTUD</t>
  </si>
  <si>
    <t>31111M340120000 DIRECCION DE OBRAS PUBLI</t>
  </si>
  <si>
    <t>31111M340130000 DIRECCION DE CATASTRO</t>
  </si>
  <si>
    <t>31111M340140000 COORD DE SERVICIOS PUBLI</t>
  </si>
  <si>
    <t>31111M340150000 DIRECCION DE CASA DE CUL</t>
  </si>
  <si>
    <t>31111M340160000 DIRECCION DE DEPORTES</t>
  </si>
  <si>
    <t>31111M340170000 COORDINACION DE EDUCACIO</t>
  </si>
  <si>
    <t>31111M340180000 DIRECCION DE DESARROLLO</t>
  </si>
  <si>
    <t>31111M340190000 DIRECCION DE DESARROLLO</t>
  </si>
  <si>
    <t>31111M340200000 DIRECCION DE DESARROLLO</t>
  </si>
  <si>
    <t>31111M340210000 DIRECCION DE DESARROLLO</t>
  </si>
  <si>
    <t>31111M340220000 DIRECCION DE MIGRANTES</t>
  </si>
  <si>
    <t>31111M340230000 DIR. DE SEGURIDAD PUBLIC</t>
  </si>
  <si>
    <t>31111M340240000 COORDINACION DE PROTECCI</t>
  </si>
  <si>
    <t>31111M340250000 COORDINACION DE ECOLOGIA</t>
  </si>
  <si>
    <t>MUNICIPIO DE SANTA CATARINA, GTO
Estado Analítico del Ejercicio del Presupuesto de Egresos
Clasificación Administrativa
Del 1 de Enero al 30 de Junio de 2026
(Cifras en Pesos)</t>
  </si>
  <si>
    <t>MUNICIPIO DE SANTA CATARINA, GTO
Estado Analítico del Ejercicio del Presupuesto de Egresos
Clasificación Funcional (Finalidad y Función)
Del 1 de Enero al 30 de Junio de 2026
(Cifras en Pesos)</t>
  </si>
  <si>
    <t>MUNICIPIO DE SANTA CATARINA, GTO
Estado Analítico de Ingresos
Del 1 de Enero al 30 de Junio de 2026
(Cifras en Pesos)</t>
  </si>
  <si>
    <t>MUNICIPIO DE SANTA CATARINA, GTO
Gasto por Categoría Programática
Del 1 de Enero al 30 de Junio de 2026
(Cifras en Pesos)</t>
  </si>
  <si>
    <t>MUNICIPIO DE SANTA CATARINA, GTO
INDICADORES DE POSTURA FISCAL
Del 1 de Enero al 30 de Junio de 2026
(Cifras en Pesos)</t>
  </si>
  <si>
    <t>Adelanto de participaciones</t>
  </si>
  <si>
    <t>Con otros entes municipales</t>
  </si>
  <si>
    <t>MUNICIPIO DE SANTA CATARINA, GTO
Endeudamiento Neto
Del 1 de Enero al 30 de Junio de 2026
(Cifras en Pesos)</t>
  </si>
  <si>
    <t>MUNICIPIO DE SANTA CATARINA,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</si>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</sst>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No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No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-1313.7</v>
      </c>
      <c r="E3" s="397">
        <f>E16+E30</f>
        <v>-1313.7</v>
      </c>
    </row>
    <row r="4" spans="1:5" ht="11.25" customHeight="1" x14ac:dyDescent="0.2">
      <c r="A4" s="59" t="s">
        <v>257</v>
      </c>
      <c r="B4" s="26"/>
      <c r="C4" s="26"/>
      <c r="D4" s="26"/>
      <c r="E4" s="26"/>
    </row>
    <row r="5" spans="1:5" ht="11.25" customHeight="1" x14ac:dyDescent="0.2">
      <c r="A5" s="43" t="s">
        <v>258</v>
      </c>
      <c r="B5" s="26"/>
      <c r="C5" s="26"/>
      <c r="D5" s="398">
        <f>SUM(D6:D8)</f>
        <v>-1313.7</v>
      </c>
      <c r="E5" s="398">
        <f>SUM(E6:E8)</f>
        <v>-1313.7</v>
      </c>
    </row>
    <row r="6" spans="1:5" ht="11.25" customHeight="1" x14ac:dyDescent="0.2">
      <c r="A6" s="60" t="s">
        <v>259</v>
      </c>
      <c r="B6" s="26"/>
      <c r="C6" s="26"/>
      <c r="D6" s="399">
        <v>-1313.7</v>
      </c>
      <c r="E6" s="399">
        <v>-1313.7</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-1313.7</v>
      </c>
      <c r="E16" s="398">
        <f>E10+E5</f>
        <v>-1313.7</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10076907.460000001</v>
      </c>
      <c r="E32" s="398">
        <v>9464480.5500000007</v>
      </c>
    </row>
    <row r="33" spans="1:5" ht="11.25" customHeight="1" x14ac:dyDescent="0.2">
      <c r="A33" s="62"/>
      <c r="B33" s="26"/>
      <c r="C33" s="26"/>
      <c r="D33" s="400"/>
      <c r="E33" s="400"/>
    </row>
    <row r="34" spans="1:5" ht="11.25" customHeight="1" x14ac:dyDescent="0.2">
      <c r="A34" s="43" t="s">
        <v>269</v>
      </c>
      <c r="B34" s="26"/>
      <c r="C34" s="26"/>
      <c r="D34" s="398">
        <f>D32+D3</f>
        <v>10075593.760000002</v>
      </c>
      <c r="E34" s="398">
        <f>E32+E3</f>
        <v>9463166.8500000015</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710</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1942077.28</v>
      </c>
      <c r="C4" s="227">
        <v>119448</v>
      </c>
      <c r="D4" s="227">
        <f>B4+C4</f>
        <v>2061525.28</v>
      </c>
      <c r="E4" s="227">
        <v>1691973.74</v>
      </c>
      <c r="F4" s="227">
        <v>1691973.74</v>
      </c>
      <c r="G4" s="227">
        <f>F4-B4</f>
        <v>-250103.54000000004</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3168927.36</v>
      </c>
      <c r="C7" s="231">
        <v>-247152</v>
      </c>
      <c r="D7" s="231">
        <f t="shared" si="0"/>
        <v>2921775.36</v>
      </c>
      <c r="E7" s="231">
        <v>1511814.94</v>
      </c>
      <c r="F7" s="231">
        <v>1511814.94</v>
      </c>
      <c r="G7" s="231">
        <f t="shared" si="1"/>
        <v>-1657112.42</v>
      </c>
      <c r="H7" s="228" t="s">
        <v>406</v>
      </c>
    </row>
    <row r="8" spans="1:8" ht="9.9499999999999993" customHeight="1" x14ac:dyDescent="0.25">
      <c r="A8" s="226" t="s">
        <v>108</v>
      </c>
      <c r="B8" s="231">
        <v>481211.43</v>
      </c>
      <c r="C8" s="231">
        <v>180030.74</v>
      </c>
      <c r="D8" s="231">
        <f t="shared" si="0"/>
        <v>661242.16999999993</v>
      </c>
      <c r="E8" s="231">
        <v>266153.28999999998</v>
      </c>
      <c r="F8" s="231">
        <v>266153.28999999998</v>
      </c>
      <c r="G8" s="231">
        <f t="shared" si="1"/>
        <v>-215058.14</v>
      </c>
      <c r="H8" s="228" t="s">
        <v>407</v>
      </c>
    </row>
    <row r="9" spans="1:8" ht="9.9499999999999993" customHeight="1" x14ac:dyDescent="0.25">
      <c r="A9" s="230" t="s">
        <v>109</v>
      </c>
      <c r="B9" s="231">
        <v>328337.17</v>
      </c>
      <c r="C9" s="231">
        <v>41686</v>
      </c>
      <c r="D9" s="231">
        <f t="shared" si="0"/>
        <v>370023.17</v>
      </c>
      <c r="E9" s="231">
        <v>214143.48</v>
      </c>
      <c r="F9" s="231">
        <v>214143.48</v>
      </c>
      <c r="G9" s="231">
        <f t="shared" si="1"/>
        <v>-114193.68999999997</v>
      </c>
      <c r="H9" s="228" t="s">
        <v>408</v>
      </c>
    </row>
    <row r="10" spans="1:8" ht="10.5" customHeight="1" x14ac:dyDescent="0.25">
      <c r="A10" s="226" t="s">
        <v>409</v>
      </c>
      <c r="B10" s="231">
        <v>0</v>
      </c>
      <c r="C10" s="231">
        <v>0</v>
      </c>
      <c r="D10" s="231">
        <f t="shared" si="0"/>
        <v>0</v>
      </c>
      <c r="E10" s="231">
        <v>0</v>
      </c>
      <c r="F10" s="231">
        <v>0</v>
      </c>
      <c r="G10" s="231">
        <f t="shared" si="1"/>
        <v>0</v>
      </c>
      <c r="H10" s="228" t="s">
        <v>410</v>
      </c>
    </row>
    <row r="11" spans="1:8" ht="21" customHeight="1" x14ac:dyDescent="0.25">
      <c r="A11" s="226" t="s">
        <v>112</v>
      </c>
      <c r="B11" s="231">
        <v>90912492</v>
      </c>
      <c r="C11" s="231">
        <v>9107504.6799999997</v>
      </c>
      <c r="D11" s="231">
        <f t="shared" si="0"/>
        <v>100019996.68000001</v>
      </c>
      <c r="E11" s="231">
        <v>53552909.68</v>
      </c>
      <c r="F11" s="231">
        <v>53552909.68</v>
      </c>
      <c r="G11" s="231">
        <f t="shared" si="1"/>
        <v>-37359582.32</v>
      </c>
      <c r="H11" s="228" t="s">
        <v>411</v>
      </c>
    </row>
    <row r="12" spans="1:8" ht="23.1" customHeight="1" x14ac:dyDescent="0.25">
      <c r="A12" s="226" t="s">
        <v>113</v>
      </c>
      <c r="B12" s="231">
        <v>217679</v>
      </c>
      <c r="C12" s="231">
        <v>-16454</v>
      </c>
      <c r="D12" s="231">
        <f t="shared" si="0"/>
        <v>201225</v>
      </c>
      <c r="E12" s="231">
        <v>123997.14</v>
      </c>
      <c r="F12" s="231">
        <v>123997.14</v>
      </c>
      <c r="G12" s="231">
        <f t="shared" si="1"/>
        <v>-93681.86</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97050724.239999995</v>
      </c>
      <c r="C15" s="234">
        <f>SUM(C4:C13)</f>
        <v>9185063.4199999999</v>
      </c>
      <c r="D15" s="234">
        <f t="shared" ref="D15:G15" si="2">SUM(D4:D13)</f>
        <v>106235787.66000001</v>
      </c>
      <c r="E15" s="234">
        <f t="shared" si="2"/>
        <v>57360992.270000003</v>
      </c>
      <c r="F15" s="235">
        <f t="shared" si="2"/>
        <v>57360992.270000003</v>
      </c>
      <c r="G15" s="236">
        <f t="shared" si="2"/>
        <v>-39689731.969999999</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97050724.239999995</v>
      </c>
      <c r="C19" s="246">
        <f t="shared" si="3"/>
        <v>9185063.4199999999</v>
      </c>
      <c r="D19" s="246">
        <f t="shared" si="3"/>
        <v>106235787.66000001</v>
      </c>
      <c r="E19" s="246">
        <f t="shared" si="3"/>
        <v>57360992.270000003</v>
      </c>
      <c r="F19" s="246">
        <f t="shared" si="3"/>
        <v>57360992.270000003</v>
      </c>
      <c r="G19" s="246">
        <f t="shared" si="3"/>
        <v>-39689731.969999999</v>
      </c>
      <c r="H19" s="228" t="s">
        <v>415</v>
      </c>
    </row>
    <row r="20" spans="1:8" x14ac:dyDescent="0.25">
      <c r="A20" s="247" t="s">
        <v>104</v>
      </c>
      <c r="B20" s="248">
        <v>1942077.28</v>
      </c>
      <c r="C20" s="248">
        <v>119448</v>
      </c>
      <c r="D20" s="248">
        <f t="shared" ref="D20:D27" si="4">B20+C20</f>
        <v>2061525.28</v>
      </c>
      <c r="E20" s="248">
        <v>1691973.74</v>
      </c>
      <c r="F20" s="248">
        <v>1691973.74</v>
      </c>
      <c r="G20" s="248">
        <f t="shared" ref="G20:G27" si="5">F20-B20</f>
        <v>-250103.54000000004</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3168927.36</v>
      </c>
      <c r="C23" s="248">
        <v>-247152</v>
      </c>
      <c r="D23" s="248">
        <f t="shared" si="4"/>
        <v>2921775.36</v>
      </c>
      <c r="E23" s="248">
        <v>1511814.94</v>
      </c>
      <c r="F23" s="248">
        <v>1511814.94</v>
      </c>
      <c r="G23" s="248">
        <f t="shared" si="5"/>
        <v>-1657112.42</v>
      </c>
      <c r="H23" s="228" t="s">
        <v>406</v>
      </c>
    </row>
    <row r="24" spans="1:8" ht="12.95" customHeight="1" x14ac:dyDescent="0.25">
      <c r="A24" s="247" t="s">
        <v>417</v>
      </c>
      <c r="B24" s="248">
        <v>481211.43</v>
      </c>
      <c r="C24" s="248">
        <v>180030.74</v>
      </c>
      <c r="D24" s="248">
        <f t="shared" si="4"/>
        <v>661242.16999999993</v>
      </c>
      <c r="E24" s="248">
        <v>266153.28999999998</v>
      </c>
      <c r="F24" s="248">
        <v>266153.28999999998</v>
      </c>
      <c r="G24" s="248">
        <f t="shared" si="5"/>
        <v>-215058.14</v>
      </c>
      <c r="H24" s="228" t="s">
        <v>407</v>
      </c>
    </row>
    <row r="25" spans="1:8" x14ac:dyDescent="0.25">
      <c r="A25" s="247" t="s">
        <v>418</v>
      </c>
      <c r="B25" s="248">
        <v>328337.17</v>
      </c>
      <c r="C25" s="248">
        <v>41686</v>
      </c>
      <c r="D25" s="248">
        <f t="shared" si="4"/>
        <v>370023.17</v>
      </c>
      <c r="E25" s="248">
        <v>214143.48</v>
      </c>
      <c r="F25" s="248">
        <v>214143.48</v>
      </c>
      <c r="G25" s="248">
        <f t="shared" si="5"/>
        <v>-114193.68999999997</v>
      </c>
      <c r="H25" s="228" t="s">
        <v>408</v>
      </c>
    </row>
    <row r="26" spans="1:8" ht="20.45" customHeight="1" x14ac:dyDescent="0.25">
      <c r="A26" s="247" t="s">
        <v>112</v>
      </c>
      <c r="B26" s="248">
        <v>90912492</v>
      </c>
      <c r="C26" s="248">
        <v>9107504.6799999997</v>
      </c>
      <c r="D26" s="248">
        <f t="shared" si="4"/>
        <v>100019996.68000001</v>
      </c>
      <c r="E26" s="248">
        <v>53552909.68</v>
      </c>
      <c r="F26" s="248">
        <v>53552909.68</v>
      </c>
      <c r="G26" s="248">
        <f t="shared" si="5"/>
        <v>-37359582.32</v>
      </c>
      <c r="H26" s="228" t="s">
        <v>411</v>
      </c>
    </row>
    <row r="27" spans="1:8" ht="20.45" customHeight="1" x14ac:dyDescent="0.25">
      <c r="A27" s="247" t="s">
        <v>113</v>
      </c>
      <c r="B27" s="248">
        <v>217679</v>
      </c>
      <c r="C27" s="248">
        <v>-16454</v>
      </c>
      <c r="D27" s="248">
        <f t="shared" si="4"/>
        <v>201225</v>
      </c>
      <c r="E27" s="248">
        <v>123997.14</v>
      </c>
      <c r="F27" s="248">
        <v>123997.14</v>
      </c>
      <c r="G27" s="248">
        <f t="shared" si="5"/>
        <v>-93681.86</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0</v>
      </c>
      <c r="C29" s="251">
        <f t="shared" si="6"/>
        <v>0</v>
      </c>
      <c r="D29" s="251">
        <f t="shared" si="6"/>
        <v>0</v>
      </c>
      <c r="E29" s="251">
        <f t="shared" si="6"/>
        <v>0</v>
      </c>
      <c r="F29" s="251">
        <f t="shared" si="6"/>
        <v>0</v>
      </c>
      <c r="G29" s="251">
        <f t="shared" si="6"/>
        <v>0</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0</v>
      </c>
      <c r="C32" s="248">
        <v>0</v>
      </c>
      <c r="D32" s="248">
        <f>B32+C32</f>
        <v>0</v>
      </c>
      <c r="E32" s="248">
        <v>0</v>
      </c>
      <c r="F32" s="248">
        <v>0</v>
      </c>
      <c r="G32" s="248">
        <f t="shared" si="7"/>
        <v>0</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97050724.239999995</v>
      </c>
      <c r="C38" s="234">
        <f t="shared" ref="C38:G38" si="9">SUM(C35+C29+C19)</f>
        <v>9185063.4199999999</v>
      </c>
      <c r="D38" s="234">
        <f t="shared" si="9"/>
        <v>106235787.66000001</v>
      </c>
      <c r="E38" s="234">
        <f t="shared" si="9"/>
        <v>57360992.270000003</v>
      </c>
      <c r="F38" s="234">
        <f t="shared" si="9"/>
        <v>57360992.270000003</v>
      </c>
      <c r="G38" s="236">
        <f t="shared" si="9"/>
        <v>-39689731.969999999</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68"/>
  <sheetViews>
    <sheetView showGridLines="0" zoomScale="71" workbookViewId="0">
      <selection activeCell="A29" sqref="A29:J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708</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15556222.609999999</v>
      </c>
      <c r="C5" s="266">
        <v>6142435.8300000001</v>
      </c>
      <c r="D5" s="266">
        <f>B5+C5</f>
        <v>21698658.439999998</v>
      </c>
      <c r="E5" s="266">
        <v>9859231.8300000001</v>
      </c>
      <c r="F5" s="266">
        <v>9859231.8300000001</v>
      </c>
      <c r="G5" s="266">
        <f>D5-E5</f>
        <v>11839426.609999998</v>
      </c>
    </row>
    <row r="6" spans="1:7" x14ac:dyDescent="0.25">
      <c r="A6" s="265" t="s">
        <v>684</v>
      </c>
      <c r="B6" s="266">
        <v>1270908.49</v>
      </c>
      <c r="C6" s="266">
        <v>-29450.78</v>
      </c>
      <c r="D6" s="266">
        <f t="shared" ref="D6:D30" si="0">B6+C6</f>
        <v>1241457.71</v>
      </c>
      <c r="E6" s="266">
        <v>553458.04</v>
      </c>
      <c r="F6" s="266">
        <v>553458.04</v>
      </c>
      <c r="G6" s="266">
        <f t="shared" ref="G6:G30" si="1">D6-E6</f>
        <v>687999.66999999993</v>
      </c>
    </row>
    <row r="7" spans="1:7" x14ac:dyDescent="0.25">
      <c r="A7" s="265" t="s">
        <v>685</v>
      </c>
      <c r="B7" s="266">
        <v>3083792.58</v>
      </c>
      <c r="C7" s="266">
        <v>5000</v>
      </c>
      <c r="D7" s="266">
        <f t="shared" si="0"/>
        <v>3088792.58</v>
      </c>
      <c r="E7" s="266">
        <v>1312066.55</v>
      </c>
      <c r="F7" s="266">
        <v>1312066.55</v>
      </c>
      <c r="G7" s="266">
        <f t="shared" si="1"/>
        <v>1776726.03</v>
      </c>
    </row>
    <row r="8" spans="1:7" x14ac:dyDescent="0.25">
      <c r="A8" s="265" t="s">
        <v>686</v>
      </c>
      <c r="B8" s="266">
        <v>1549439.7</v>
      </c>
      <c r="C8" s="266">
        <v>15307</v>
      </c>
      <c r="D8" s="266">
        <f t="shared" si="0"/>
        <v>1564746.7</v>
      </c>
      <c r="E8" s="266">
        <v>605316.12</v>
      </c>
      <c r="F8" s="266">
        <v>605316.12</v>
      </c>
      <c r="G8" s="266">
        <f t="shared" si="1"/>
        <v>959430.58</v>
      </c>
    </row>
    <row r="9" spans="1:7" x14ac:dyDescent="0.25">
      <c r="A9" s="265" t="s">
        <v>687</v>
      </c>
      <c r="B9" s="266">
        <v>401641.09</v>
      </c>
      <c r="C9" s="266">
        <v>101199</v>
      </c>
      <c r="D9" s="266">
        <f t="shared" si="0"/>
        <v>502840.09</v>
      </c>
      <c r="E9" s="266">
        <v>290536.46000000002</v>
      </c>
      <c r="F9" s="266">
        <v>290536.46000000002</v>
      </c>
      <c r="G9" s="266">
        <f t="shared" si="1"/>
        <v>212303.63</v>
      </c>
    </row>
    <row r="10" spans="1:7" x14ac:dyDescent="0.25">
      <c r="A10" s="265" t="s">
        <v>688</v>
      </c>
      <c r="B10" s="266">
        <v>273033.52</v>
      </c>
      <c r="C10" s="266">
        <v>1000</v>
      </c>
      <c r="D10" s="266">
        <f t="shared" si="0"/>
        <v>274033.52</v>
      </c>
      <c r="E10" s="266">
        <v>107425.16</v>
      </c>
      <c r="F10" s="266">
        <v>107425.16</v>
      </c>
      <c r="G10" s="266">
        <f t="shared" si="1"/>
        <v>166608.36000000002</v>
      </c>
    </row>
    <row r="11" spans="1:7" x14ac:dyDescent="0.25">
      <c r="A11" s="265" t="s">
        <v>689</v>
      </c>
      <c r="B11" s="266">
        <v>1379473.82</v>
      </c>
      <c r="C11" s="266">
        <v>344550</v>
      </c>
      <c r="D11" s="266">
        <f t="shared" si="0"/>
        <v>1724023.82</v>
      </c>
      <c r="E11" s="266">
        <v>742996.79</v>
      </c>
      <c r="F11" s="266">
        <v>742996.79</v>
      </c>
      <c r="G11" s="266">
        <f t="shared" si="1"/>
        <v>981027.03</v>
      </c>
    </row>
    <row r="12" spans="1:7" x14ac:dyDescent="0.25">
      <c r="A12" s="265" t="s">
        <v>690</v>
      </c>
      <c r="B12" s="266">
        <v>15447786.710000001</v>
      </c>
      <c r="C12" s="266">
        <v>-334706.21000000002</v>
      </c>
      <c r="D12" s="266">
        <f t="shared" ref="D12" si="2">B12+C12</f>
        <v>15113080.5</v>
      </c>
      <c r="E12" s="266">
        <v>1512729.37</v>
      </c>
      <c r="F12" s="266">
        <v>1512729.37</v>
      </c>
      <c r="G12" s="266">
        <f t="shared" ref="G12" si="3">D12-E12</f>
        <v>13600351.129999999</v>
      </c>
    </row>
    <row r="13" spans="1:7" x14ac:dyDescent="0.25">
      <c r="A13" s="265" t="s">
        <v>691</v>
      </c>
      <c r="B13" s="266">
        <v>993500.05</v>
      </c>
      <c r="C13" s="266">
        <v>238198</v>
      </c>
      <c r="D13" s="266">
        <f t="shared" ref="D13" si="4">B13+C13</f>
        <v>1231698.05</v>
      </c>
      <c r="E13" s="266">
        <v>502867.09</v>
      </c>
      <c r="F13" s="266">
        <v>502867.09</v>
      </c>
      <c r="G13" s="266">
        <f t="shared" ref="G13" si="5">D13-E13</f>
        <v>728830.96</v>
      </c>
    </row>
    <row r="14" spans="1:7" x14ac:dyDescent="0.25">
      <c r="A14" s="265" t="s">
        <v>692</v>
      </c>
      <c r="B14" s="266">
        <v>7732336.04</v>
      </c>
      <c r="C14" s="266">
        <v>2121443.69</v>
      </c>
      <c r="D14" s="266">
        <f t="shared" ref="D14" si="6">B14+C14</f>
        <v>9853779.7300000004</v>
      </c>
      <c r="E14" s="266">
        <v>5488250.6100000003</v>
      </c>
      <c r="F14" s="266">
        <v>5488250.6100000003</v>
      </c>
      <c r="G14" s="266">
        <f t="shared" ref="G14" si="7">D14-E14</f>
        <v>4365529.12</v>
      </c>
    </row>
    <row r="15" spans="1:7" x14ac:dyDescent="0.25">
      <c r="A15" s="265" t="s">
        <v>693</v>
      </c>
      <c r="B15" s="266">
        <v>1199784.33</v>
      </c>
      <c r="C15" s="266">
        <v>152080.6</v>
      </c>
      <c r="D15" s="266">
        <f t="shared" ref="D15" si="8">B15+C15</f>
        <v>1351864.9300000002</v>
      </c>
      <c r="E15" s="266">
        <v>380133.78</v>
      </c>
      <c r="F15" s="266">
        <v>380133.78</v>
      </c>
      <c r="G15" s="266">
        <f t="shared" ref="G15" si="9">D15-E15</f>
        <v>971731.15000000014</v>
      </c>
    </row>
    <row r="16" spans="1:7" x14ac:dyDescent="0.25">
      <c r="A16" s="265" t="s">
        <v>694</v>
      </c>
      <c r="B16" s="266">
        <v>5973680.3099999996</v>
      </c>
      <c r="C16" s="266">
        <v>17876981.989999998</v>
      </c>
      <c r="D16" s="266">
        <f t="shared" ref="D16" si="10">B16+C16</f>
        <v>23850662.299999997</v>
      </c>
      <c r="E16" s="266">
        <v>16879585</v>
      </c>
      <c r="F16" s="266">
        <v>16879585</v>
      </c>
      <c r="G16" s="266">
        <f t="shared" ref="G16" si="11">D16-E16</f>
        <v>6971077.299999997</v>
      </c>
    </row>
    <row r="17" spans="1:7" x14ac:dyDescent="0.25">
      <c r="A17" s="265" t="s">
        <v>695</v>
      </c>
      <c r="B17" s="266">
        <v>1139789.1000000001</v>
      </c>
      <c r="C17" s="266">
        <v>-37000</v>
      </c>
      <c r="D17" s="266">
        <f t="shared" ref="D17" si="12">B17+C17</f>
        <v>1102789.1000000001</v>
      </c>
      <c r="E17" s="266">
        <v>357012.78</v>
      </c>
      <c r="F17" s="266">
        <v>357012.78</v>
      </c>
      <c r="G17" s="266">
        <f t="shared" ref="G17" si="13">D17-E17</f>
        <v>745776.32000000007</v>
      </c>
    </row>
    <row r="18" spans="1:7" x14ac:dyDescent="0.25">
      <c r="A18" s="265" t="s">
        <v>696</v>
      </c>
      <c r="B18" s="266">
        <v>12943660.24</v>
      </c>
      <c r="C18" s="266">
        <v>1520327.99</v>
      </c>
      <c r="D18" s="266">
        <f t="shared" ref="D18" si="14">B18+C18</f>
        <v>14463988.23</v>
      </c>
      <c r="E18" s="266">
        <v>6590451.4500000002</v>
      </c>
      <c r="F18" s="266">
        <v>6590451.4500000002</v>
      </c>
      <c r="G18" s="266">
        <f t="shared" ref="G18" si="15">D18-E18</f>
        <v>7873536.7800000003</v>
      </c>
    </row>
    <row r="19" spans="1:7" x14ac:dyDescent="0.25">
      <c r="A19" s="265" t="s">
        <v>697</v>
      </c>
      <c r="B19" s="266">
        <v>2196937.23</v>
      </c>
      <c r="C19" s="266">
        <v>246094</v>
      </c>
      <c r="D19" s="266">
        <f t="shared" ref="D19" si="16">B19+C19</f>
        <v>2443031.23</v>
      </c>
      <c r="E19" s="266">
        <v>872160.28</v>
      </c>
      <c r="F19" s="266">
        <v>872160.28</v>
      </c>
      <c r="G19" s="266">
        <f t="shared" ref="G19" si="17">D19-E19</f>
        <v>1570870.95</v>
      </c>
    </row>
    <row r="20" spans="1:7" x14ac:dyDescent="0.25">
      <c r="A20" s="265" t="s">
        <v>698</v>
      </c>
      <c r="B20" s="266">
        <v>2156587.1800000002</v>
      </c>
      <c r="C20" s="266">
        <v>129500</v>
      </c>
      <c r="D20" s="266">
        <f t="shared" ref="D20" si="18">B20+C20</f>
        <v>2286087.1800000002</v>
      </c>
      <c r="E20" s="266">
        <v>977991.04</v>
      </c>
      <c r="F20" s="266">
        <v>977991.04</v>
      </c>
      <c r="G20" s="266">
        <f t="shared" ref="G20" si="19">D20-E20</f>
        <v>1308096.1400000001</v>
      </c>
    </row>
    <row r="21" spans="1:7" x14ac:dyDescent="0.25">
      <c r="A21" s="265" t="s">
        <v>699</v>
      </c>
      <c r="B21" s="266">
        <v>851814.33</v>
      </c>
      <c r="C21" s="266">
        <v>32000</v>
      </c>
      <c r="D21" s="266">
        <f t="shared" ref="D21" si="20">B21+C21</f>
        <v>883814.33</v>
      </c>
      <c r="E21" s="266">
        <v>312989.03999999998</v>
      </c>
      <c r="F21" s="266">
        <v>312989.03999999998</v>
      </c>
      <c r="G21" s="266">
        <f t="shared" ref="G21" si="21">D21-E21</f>
        <v>570825.29</v>
      </c>
    </row>
    <row r="22" spans="1:7" x14ac:dyDescent="0.25">
      <c r="A22" s="265" t="s">
        <v>700</v>
      </c>
      <c r="B22" s="266">
        <v>554248.66</v>
      </c>
      <c r="C22" s="266">
        <v>116940</v>
      </c>
      <c r="D22" s="266">
        <f t="shared" ref="D22" si="22">B22+C22</f>
        <v>671188.66</v>
      </c>
      <c r="E22" s="266">
        <v>248496.89</v>
      </c>
      <c r="F22" s="266">
        <v>248496.89</v>
      </c>
      <c r="G22" s="266">
        <f t="shared" ref="G22" si="23">D22-E22</f>
        <v>422691.77</v>
      </c>
    </row>
    <row r="23" spans="1:7" x14ac:dyDescent="0.25">
      <c r="A23" s="265" t="s">
        <v>701</v>
      </c>
      <c r="B23" s="266">
        <v>2346912.85</v>
      </c>
      <c r="C23" s="266">
        <v>894450.33</v>
      </c>
      <c r="D23" s="266">
        <f t="shared" ref="D23" si="24">B23+C23</f>
        <v>3241363.18</v>
      </c>
      <c r="E23" s="266">
        <v>2297029.41</v>
      </c>
      <c r="F23" s="266">
        <v>2297029.41</v>
      </c>
      <c r="G23" s="266">
        <f t="shared" ref="G23" si="25">D23-E23</f>
        <v>944333.77</v>
      </c>
    </row>
    <row r="24" spans="1:7" x14ac:dyDescent="0.25">
      <c r="A24" s="265" t="s">
        <v>702</v>
      </c>
      <c r="B24" s="266">
        <v>2870815.99</v>
      </c>
      <c r="C24" s="266">
        <v>1472652.95</v>
      </c>
      <c r="D24" s="266">
        <f t="shared" ref="D24" si="26">B24+C24</f>
        <v>4343468.9400000004</v>
      </c>
      <c r="E24" s="266">
        <v>2753258.99</v>
      </c>
      <c r="F24" s="266">
        <v>2753258.99</v>
      </c>
      <c r="G24" s="266">
        <f t="shared" ref="G24" si="27">D24-E24</f>
        <v>1590209.9500000002</v>
      </c>
    </row>
    <row r="25" spans="1:7" x14ac:dyDescent="0.25">
      <c r="A25" s="265" t="s">
        <v>703</v>
      </c>
      <c r="B25" s="266">
        <v>1349637.85</v>
      </c>
      <c r="C25" s="266">
        <v>28707</v>
      </c>
      <c r="D25" s="266">
        <f t="shared" ref="D25" si="28">B25+C25</f>
        <v>1378344.85</v>
      </c>
      <c r="E25" s="266">
        <v>411764.58</v>
      </c>
      <c r="F25" s="266">
        <v>411764.58</v>
      </c>
      <c r="G25" s="266">
        <f t="shared" ref="G25" si="29">D25-E25</f>
        <v>966580.27</v>
      </c>
    </row>
    <row r="26" spans="1:7" x14ac:dyDescent="0.25">
      <c r="A26" s="265" t="s">
        <v>704</v>
      </c>
      <c r="B26" s="266">
        <v>407460</v>
      </c>
      <c r="C26" s="266">
        <v>57711.25</v>
      </c>
      <c r="D26" s="266">
        <f t="shared" ref="D26" si="30">B26+C26</f>
        <v>465171.25</v>
      </c>
      <c r="E26" s="266">
        <v>164818.29</v>
      </c>
      <c r="F26" s="266">
        <v>164818.29</v>
      </c>
      <c r="G26" s="266">
        <f t="shared" ref="G26" si="31">D26-E26</f>
        <v>300352.95999999996</v>
      </c>
    </row>
    <row r="27" spans="1:7" x14ac:dyDescent="0.25">
      <c r="A27" s="265" t="s">
        <v>705</v>
      </c>
      <c r="B27" s="266">
        <v>12107930.35</v>
      </c>
      <c r="C27" s="266">
        <v>-737519.14</v>
      </c>
      <c r="D27" s="266">
        <f t="shared" ref="D27" si="32">B27+C27</f>
        <v>11370411.209999999</v>
      </c>
      <c r="E27" s="266">
        <v>3571328.93</v>
      </c>
      <c r="F27" s="266">
        <v>3571328.93</v>
      </c>
      <c r="G27" s="266">
        <f t="shared" ref="G27" si="33">D27-E27</f>
        <v>7799082.2799999993</v>
      </c>
    </row>
    <row r="28" spans="1:7" x14ac:dyDescent="0.25">
      <c r="A28" s="265" t="s">
        <v>706</v>
      </c>
      <c r="B28" s="266">
        <v>2950188</v>
      </c>
      <c r="C28" s="266">
        <v>62558.11</v>
      </c>
      <c r="D28" s="266">
        <f t="shared" ref="D28" si="34">B28+C28</f>
        <v>3012746.11</v>
      </c>
      <c r="E28" s="266">
        <v>1402975.25</v>
      </c>
      <c r="F28" s="266">
        <v>1402975.25</v>
      </c>
      <c r="G28" s="266">
        <f t="shared" ref="G28" si="35">D28-E28</f>
        <v>1609770.8599999999</v>
      </c>
    </row>
    <row r="29" spans="1:7" x14ac:dyDescent="0.25">
      <c r="A29" s="265" t="s">
        <v>707</v>
      </c>
      <c r="B29" s="266">
        <v>313143.21000000002</v>
      </c>
      <c r="C29" s="266">
        <v>-15430</v>
      </c>
      <c r="D29" s="266">
        <f t="shared" ref="D29" si="36">B29+C29</f>
        <v>297713.21000000002</v>
      </c>
      <c r="E29" s="266">
        <v>99982.36</v>
      </c>
      <c r="F29" s="266">
        <v>99982.36</v>
      </c>
      <c r="G29" s="266">
        <f t="shared" ref="G29" si="37">D29-E29</f>
        <v>197730.85000000003</v>
      </c>
    </row>
    <row r="30" spans="1:7" x14ac:dyDescent="0.25">
      <c r="A30" s="265"/>
      <c r="B30" s="266">
        <v>0</v>
      </c>
      <c r="C30" s="266">
        <v>0</v>
      </c>
      <c r="D30" s="266">
        <f t="shared" si="0"/>
        <v>0</v>
      </c>
      <c r="E30" s="266">
        <v>0</v>
      </c>
      <c r="F30" s="266">
        <v>0</v>
      </c>
      <c r="G30" s="266">
        <f t="shared" si="1"/>
        <v>0</v>
      </c>
    </row>
    <row r="31" spans="1:7" x14ac:dyDescent="0.25">
      <c r="A31" s="267" t="s">
        <v>428</v>
      </c>
      <c r="B31" s="268">
        <f t="shared" ref="B31:C31" si="38">SUM(B5:B30)</f>
        <v>97050724.239999965</v>
      </c>
      <c r="C31" s="268">
        <f t="shared" si="38"/>
        <v>30405031.609999992</v>
      </c>
      <c r="D31" s="268">
        <f>SUM(D5:D30)</f>
        <v>127455755.84999999</v>
      </c>
      <c r="E31" s="268">
        <f t="shared" ref="E31:G31" si="39">SUM(E5:E30)</f>
        <v>58294856.090000011</v>
      </c>
      <c r="F31" s="268">
        <f t="shared" si="39"/>
        <v>58294856.090000011</v>
      </c>
      <c r="G31" s="268">
        <f t="shared" si="39"/>
        <v>69160899.760000005</v>
      </c>
    </row>
    <row r="34" spans="1:7" ht="55.35" customHeight="1" x14ac:dyDescent="0.25">
      <c r="A34" s="490" t="s">
        <v>708</v>
      </c>
      <c r="B34" s="491"/>
      <c r="C34" s="491"/>
      <c r="D34" s="491"/>
      <c r="E34" s="491"/>
      <c r="F34" s="491"/>
      <c r="G34" s="492"/>
    </row>
    <row r="35" spans="1:7" x14ac:dyDescent="0.25">
      <c r="A35" s="256"/>
      <c r="B35" s="257"/>
      <c r="C35" s="258"/>
      <c r="D35" s="259" t="s">
        <v>425</v>
      </c>
      <c r="E35" s="258"/>
      <c r="F35" s="260"/>
      <c r="G35" s="488" t="s">
        <v>426</v>
      </c>
    </row>
    <row r="36" spans="1:7" ht="22.5" x14ac:dyDescent="0.25">
      <c r="A36" s="261" t="s">
        <v>100</v>
      </c>
      <c r="B36" s="262" t="s">
        <v>341</v>
      </c>
      <c r="C36" s="262" t="s">
        <v>427</v>
      </c>
      <c r="D36" s="262" t="s">
        <v>402</v>
      </c>
      <c r="E36" s="262" t="s">
        <v>334</v>
      </c>
      <c r="F36" s="262" t="s">
        <v>347</v>
      </c>
      <c r="G36" s="489"/>
    </row>
    <row r="37" spans="1:7" x14ac:dyDescent="0.25">
      <c r="A37" s="269"/>
      <c r="B37" s="270"/>
      <c r="C37" s="270"/>
      <c r="D37" s="270"/>
      <c r="E37" s="270"/>
      <c r="F37" s="270"/>
      <c r="G37" s="270"/>
    </row>
    <row r="38" spans="1:7" x14ac:dyDescent="0.25">
      <c r="A38" s="271" t="s">
        <v>429</v>
      </c>
      <c r="B38" s="266">
        <v>0</v>
      </c>
      <c r="C38" s="266">
        <v>0</v>
      </c>
      <c r="D38" s="266">
        <f>B38+C38</f>
        <v>0</v>
      </c>
      <c r="E38" s="266">
        <v>0</v>
      </c>
      <c r="F38" s="266">
        <v>0</v>
      </c>
      <c r="G38" s="266">
        <f>D38-E38</f>
        <v>0</v>
      </c>
    </row>
    <row r="39" spans="1:7" x14ac:dyDescent="0.25">
      <c r="A39" s="271" t="s">
        <v>430</v>
      </c>
      <c r="B39" s="266">
        <v>0</v>
      </c>
      <c r="C39" s="266">
        <v>0</v>
      </c>
      <c r="D39" s="266">
        <f t="shared" ref="D39:D41" si="40">B39+C39</f>
        <v>0</v>
      </c>
      <c r="E39" s="266">
        <v>0</v>
      </c>
      <c r="F39" s="266">
        <v>0</v>
      </c>
      <c r="G39" s="266">
        <f t="shared" ref="G39:G41" si="41">D39-E39</f>
        <v>0</v>
      </c>
    </row>
    <row r="40" spans="1:7" x14ac:dyDescent="0.25">
      <c r="A40" s="271" t="s">
        <v>431</v>
      </c>
      <c r="B40" s="266">
        <v>0</v>
      </c>
      <c r="C40" s="266">
        <v>0</v>
      </c>
      <c r="D40" s="266">
        <f t="shared" si="40"/>
        <v>0</v>
      </c>
      <c r="E40" s="266">
        <v>0</v>
      </c>
      <c r="F40" s="266">
        <v>0</v>
      </c>
      <c r="G40" s="266">
        <f t="shared" si="41"/>
        <v>0</v>
      </c>
    </row>
    <row r="41" spans="1:7" x14ac:dyDescent="0.25">
      <c r="A41" s="271" t="s">
        <v>432</v>
      </c>
      <c r="B41" s="266">
        <v>0</v>
      </c>
      <c r="C41" s="266">
        <v>0</v>
      </c>
      <c r="D41" s="266">
        <f t="shared" si="40"/>
        <v>0</v>
      </c>
      <c r="E41" s="266">
        <v>0</v>
      </c>
      <c r="F41" s="266">
        <v>0</v>
      </c>
      <c r="G41" s="266">
        <f t="shared" si="41"/>
        <v>0</v>
      </c>
    </row>
    <row r="42" spans="1:7" x14ac:dyDescent="0.25">
      <c r="A42" s="271"/>
      <c r="B42" s="266"/>
      <c r="C42" s="266"/>
      <c r="D42" s="266"/>
      <c r="E42" s="266"/>
      <c r="F42" s="266"/>
      <c r="G42" s="266"/>
    </row>
    <row r="43" spans="1:7" x14ac:dyDescent="0.25">
      <c r="A43" s="267" t="s">
        <v>428</v>
      </c>
      <c r="B43" s="268">
        <f t="shared" ref="B43:G43" si="42">SUM(B38:B41)</f>
        <v>0</v>
      </c>
      <c r="C43" s="268">
        <f t="shared" si="42"/>
        <v>0</v>
      </c>
      <c r="D43" s="268">
        <f t="shared" si="42"/>
        <v>0</v>
      </c>
      <c r="E43" s="268">
        <f t="shared" si="42"/>
        <v>0</v>
      </c>
      <c r="F43" s="268">
        <f t="shared" si="42"/>
        <v>0</v>
      </c>
      <c r="G43" s="268">
        <f t="shared" si="42"/>
        <v>0</v>
      </c>
    </row>
    <row r="46" spans="1:7" ht="59.45" customHeight="1" x14ac:dyDescent="0.25">
      <c r="A46" s="493" t="s">
        <v>708</v>
      </c>
      <c r="B46" s="494"/>
      <c r="C46" s="494"/>
      <c r="D46" s="494"/>
      <c r="E46" s="494"/>
      <c r="F46" s="494"/>
      <c r="G46" s="495"/>
    </row>
    <row r="47" spans="1:7" x14ac:dyDescent="0.25">
      <c r="A47" s="256"/>
      <c r="B47" s="257"/>
      <c r="C47" s="258"/>
      <c r="D47" s="259" t="s">
        <v>425</v>
      </c>
      <c r="E47" s="258"/>
      <c r="F47" s="260"/>
      <c r="G47" s="488" t="s">
        <v>426</v>
      </c>
    </row>
    <row r="48" spans="1:7" ht="22.5" x14ac:dyDescent="0.25">
      <c r="A48" s="261" t="s">
        <v>100</v>
      </c>
      <c r="B48" s="262" t="s">
        <v>341</v>
      </c>
      <c r="C48" s="262" t="s">
        <v>427</v>
      </c>
      <c r="D48" s="262" t="s">
        <v>402</v>
      </c>
      <c r="E48" s="262" t="s">
        <v>334</v>
      </c>
      <c r="F48" s="262" t="s">
        <v>347</v>
      </c>
      <c r="G48" s="489"/>
    </row>
    <row r="49" spans="1:7" x14ac:dyDescent="0.25">
      <c r="A49" s="269"/>
      <c r="B49" s="270"/>
      <c r="C49" s="270"/>
      <c r="D49" s="270"/>
      <c r="E49" s="270"/>
      <c r="F49" s="270"/>
      <c r="G49" s="270"/>
    </row>
    <row r="50" spans="1:7" ht="30" x14ac:dyDescent="0.25">
      <c r="A50" s="272" t="s">
        <v>433</v>
      </c>
      <c r="B50" s="266">
        <v>0</v>
      </c>
      <c r="C50" s="266">
        <v>0</v>
      </c>
      <c r="D50" s="266">
        <f t="shared" ref="D50:D62" si="43">B50+C50</f>
        <v>0</v>
      </c>
      <c r="E50" s="266">
        <v>0</v>
      </c>
      <c r="F50" s="266">
        <v>0</v>
      </c>
      <c r="G50" s="266">
        <f t="shared" ref="G50:G62" si="44">D50-E50</f>
        <v>0</v>
      </c>
    </row>
    <row r="51" spans="1:7" x14ac:dyDescent="0.25">
      <c r="A51" s="272"/>
      <c r="B51" s="266"/>
      <c r="C51" s="266"/>
      <c r="D51" s="266"/>
      <c r="E51" s="266"/>
      <c r="F51" s="266"/>
      <c r="G51" s="266"/>
    </row>
    <row r="52" spans="1:7" x14ac:dyDescent="0.25">
      <c r="A52" s="272" t="s">
        <v>434</v>
      </c>
      <c r="B52" s="266">
        <v>0</v>
      </c>
      <c r="C52" s="266">
        <v>0</v>
      </c>
      <c r="D52" s="266">
        <f t="shared" si="43"/>
        <v>0</v>
      </c>
      <c r="E52" s="266">
        <v>0</v>
      </c>
      <c r="F52" s="266">
        <v>0</v>
      </c>
      <c r="G52" s="266">
        <f t="shared" si="44"/>
        <v>0</v>
      </c>
    </row>
    <row r="53" spans="1:7" x14ac:dyDescent="0.25">
      <c r="A53" s="272"/>
      <c r="B53" s="266"/>
      <c r="C53" s="266"/>
      <c r="D53" s="266"/>
      <c r="E53" s="266"/>
      <c r="F53" s="266"/>
      <c r="G53" s="266"/>
    </row>
    <row r="54" spans="1:7" ht="30" x14ac:dyDescent="0.25">
      <c r="A54" s="272" t="s">
        <v>435</v>
      </c>
      <c r="B54" s="266">
        <v>0</v>
      </c>
      <c r="C54" s="266">
        <v>0</v>
      </c>
      <c r="D54" s="266">
        <f t="shared" si="43"/>
        <v>0</v>
      </c>
      <c r="E54" s="266">
        <v>0</v>
      </c>
      <c r="F54" s="266">
        <v>0</v>
      </c>
      <c r="G54" s="266">
        <f t="shared" si="44"/>
        <v>0</v>
      </c>
    </row>
    <row r="55" spans="1:7" x14ac:dyDescent="0.25">
      <c r="A55" s="272"/>
      <c r="B55" s="266"/>
      <c r="C55" s="266"/>
      <c r="D55" s="266"/>
      <c r="E55" s="266"/>
      <c r="F55" s="266"/>
      <c r="G55" s="266"/>
    </row>
    <row r="56" spans="1:7" ht="30" x14ac:dyDescent="0.25">
      <c r="A56" s="272" t="s">
        <v>436</v>
      </c>
      <c r="B56" s="266">
        <v>0</v>
      </c>
      <c r="C56" s="266">
        <v>0</v>
      </c>
      <c r="D56" s="266">
        <f t="shared" si="43"/>
        <v>0</v>
      </c>
      <c r="E56" s="266">
        <v>0</v>
      </c>
      <c r="F56" s="266">
        <v>0</v>
      </c>
      <c r="G56" s="266">
        <f t="shared" si="44"/>
        <v>0</v>
      </c>
    </row>
    <row r="57" spans="1:7" x14ac:dyDescent="0.25">
      <c r="A57" s="272"/>
      <c r="B57" s="266"/>
      <c r="C57" s="266"/>
      <c r="D57" s="266"/>
      <c r="E57" s="266"/>
      <c r="F57" s="266"/>
      <c r="G57" s="266"/>
    </row>
    <row r="58" spans="1:7" ht="30" x14ac:dyDescent="0.25">
      <c r="A58" s="272" t="s">
        <v>437</v>
      </c>
      <c r="B58" s="266">
        <v>0</v>
      </c>
      <c r="C58" s="266">
        <v>0</v>
      </c>
      <c r="D58" s="266">
        <f t="shared" si="43"/>
        <v>0</v>
      </c>
      <c r="E58" s="266">
        <v>0</v>
      </c>
      <c r="F58" s="266">
        <v>0</v>
      </c>
      <c r="G58" s="266">
        <f t="shared" si="44"/>
        <v>0</v>
      </c>
    </row>
    <row r="59" spans="1:7" x14ac:dyDescent="0.25">
      <c r="A59" s="272"/>
      <c r="B59" s="266"/>
      <c r="C59" s="266"/>
      <c r="D59" s="266"/>
      <c r="E59" s="266"/>
      <c r="F59" s="266"/>
      <c r="G59" s="266"/>
    </row>
    <row r="60" spans="1:7" ht="30" x14ac:dyDescent="0.25">
      <c r="A60" s="272" t="s">
        <v>438</v>
      </c>
      <c r="B60" s="266">
        <v>0</v>
      </c>
      <c r="C60" s="266">
        <v>0</v>
      </c>
      <c r="D60" s="266">
        <f t="shared" ref="D60" si="45">B60+C60</f>
        <v>0</v>
      </c>
      <c r="E60" s="266">
        <v>0</v>
      </c>
      <c r="F60" s="266">
        <v>0</v>
      </c>
      <c r="G60" s="266">
        <f t="shared" ref="G60" si="46">D60-E60</f>
        <v>0</v>
      </c>
    </row>
    <row r="61" spans="1:7" x14ac:dyDescent="0.25">
      <c r="A61" s="272"/>
      <c r="B61" s="266"/>
      <c r="C61" s="266"/>
      <c r="D61" s="266"/>
      <c r="E61" s="266"/>
      <c r="F61" s="266"/>
      <c r="G61" s="266"/>
    </row>
    <row r="62" spans="1:7" ht="30" x14ac:dyDescent="0.25">
      <c r="A62" s="272" t="s">
        <v>439</v>
      </c>
      <c r="B62" s="266">
        <v>0</v>
      </c>
      <c r="C62" s="266">
        <v>0</v>
      </c>
      <c r="D62" s="266">
        <f t="shared" si="43"/>
        <v>0</v>
      </c>
      <c r="E62" s="266">
        <v>0</v>
      </c>
      <c r="F62" s="266">
        <v>0</v>
      </c>
      <c r="G62" s="266">
        <f t="shared" si="44"/>
        <v>0</v>
      </c>
    </row>
    <row r="63" spans="1:7" x14ac:dyDescent="0.25">
      <c r="A63" s="272"/>
      <c r="B63" s="266"/>
      <c r="C63" s="266"/>
      <c r="D63" s="266"/>
      <c r="E63" s="266"/>
      <c r="F63" s="266"/>
      <c r="G63" s="266"/>
    </row>
    <row r="64" spans="1:7" x14ac:dyDescent="0.25">
      <c r="A64" s="272" t="s">
        <v>440</v>
      </c>
      <c r="B64" s="266">
        <v>0</v>
      </c>
      <c r="C64" s="266">
        <v>342000</v>
      </c>
      <c r="D64" s="266">
        <f t="shared" ref="D64" si="47">B64+C64</f>
        <v>342000</v>
      </c>
      <c r="E64" s="266">
        <v>342000</v>
      </c>
      <c r="F64" s="266">
        <v>342000</v>
      </c>
      <c r="G64" s="266">
        <f t="shared" ref="G64" si="48">D64-E64</f>
        <v>0</v>
      </c>
    </row>
    <row r="65" spans="1:7" x14ac:dyDescent="0.25">
      <c r="A65" s="272"/>
      <c r="B65" s="266"/>
      <c r="C65" s="266"/>
      <c r="D65" s="266"/>
      <c r="E65" s="266"/>
      <c r="F65" s="266"/>
      <c r="G65" s="266"/>
    </row>
    <row r="66" spans="1:7" x14ac:dyDescent="0.25">
      <c r="A66" s="267" t="s">
        <v>428</v>
      </c>
      <c r="B66" s="268">
        <f t="shared" ref="B66:G66" si="49">SUM(B50:B64)</f>
        <v>0</v>
      </c>
      <c r="C66" s="268">
        <f t="shared" si="49"/>
        <v>342000</v>
      </c>
      <c r="D66" s="268">
        <f t="shared" si="49"/>
        <v>342000</v>
      </c>
      <c r="E66" s="268">
        <f t="shared" si="49"/>
        <v>342000</v>
      </c>
      <c r="F66" s="268">
        <f t="shared" si="49"/>
        <v>342000</v>
      </c>
      <c r="G66" s="268">
        <f t="shared" si="49"/>
        <v>0</v>
      </c>
    </row>
    <row r="68" spans="1:7" x14ac:dyDescent="0.25">
      <c r="A68" s="255" t="s">
        <v>441</v>
      </c>
    </row>
  </sheetData>
  <sheetProtection formatCells="0" formatColumns="0" formatRows="0" insertRows="0" deleteRows="0" autoFilter="0"/>
  <mergeCells count="6">
    <mergeCell ref="G47:G48"/>
    <mergeCell ref="A1:G1"/>
    <mergeCell ref="G2:G3"/>
    <mergeCell ref="A34:G34"/>
    <mergeCell ref="G35:G36"/>
    <mergeCell ref="A46:G46"/>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94679724.239999995</v>
      </c>
      <c r="C5" s="266">
        <v>10111520.289999999</v>
      </c>
      <c r="D5" s="266">
        <f>B5+C5</f>
        <v>104791244.53</v>
      </c>
      <c r="E5" s="266">
        <v>41697775.079999998</v>
      </c>
      <c r="F5" s="266">
        <v>41697775.079999998</v>
      </c>
      <c r="G5" s="266">
        <f>D5-E5</f>
        <v>63093469.450000003</v>
      </c>
    </row>
    <row r="6" spans="1:7" x14ac:dyDescent="0.25">
      <c r="A6" s="273"/>
      <c r="B6" s="266"/>
      <c r="C6" s="266"/>
      <c r="D6" s="266"/>
      <c r="E6" s="266"/>
      <c r="F6" s="266"/>
      <c r="G6" s="266"/>
    </row>
    <row r="7" spans="1:7" ht="9.9499999999999993" customHeight="1" x14ac:dyDescent="0.25">
      <c r="A7" s="273" t="s">
        <v>443</v>
      </c>
      <c r="B7" s="266">
        <v>2351000</v>
      </c>
      <c r="C7" s="266">
        <v>20293511.32</v>
      </c>
      <c r="D7" s="266">
        <f>B7+C7</f>
        <v>22644511.32</v>
      </c>
      <c r="E7" s="266">
        <v>16592076.76</v>
      </c>
      <c r="F7" s="266">
        <v>16592076.76</v>
      </c>
      <c r="G7" s="266">
        <f>D7-E7</f>
        <v>6052434.5600000005</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20000</v>
      </c>
      <c r="C11" s="266">
        <v>0</v>
      </c>
      <c r="D11" s="266">
        <f>B11+C11</f>
        <v>20000</v>
      </c>
      <c r="E11" s="266">
        <v>5004.25</v>
      </c>
      <c r="F11" s="266">
        <v>5004.25</v>
      </c>
      <c r="G11" s="266">
        <f>D11-E11</f>
        <v>14995.75</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97050724.239999995</v>
      </c>
      <c r="C15" s="278">
        <f t="shared" si="0"/>
        <v>30405031.609999999</v>
      </c>
      <c r="D15" s="278">
        <f t="shared" si="0"/>
        <v>127455755.84999999</v>
      </c>
      <c r="E15" s="278">
        <f t="shared" si="0"/>
        <v>58294856.089999996</v>
      </c>
      <c r="F15" s="278">
        <f t="shared" si="0"/>
        <v>58294856.089999996</v>
      </c>
      <c r="G15" s="278">
        <f t="shared" si="0"/>
        <v>69160899.760000005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44233103.609999999</v>
      </c>
      <c r="C4" s="280">
        <f>SUM(C5:C11)</f>
        <v>-1869383.5</v>
      </c>
      <c r="D4" s="280">
        <f>B4+C4</f>
        <v>42363720.109999999</v>
      </c>
      <c r="E4" s="280">
        <f>SUM(E5:E11)</f>
        <v>16645864.379999999</v>
      </c>
      <c r="F4" s="280">
        <f>SUM(F5:F11)</f>
        <v>16645864.379999999</v>
      </c>
      <c r="G4" s="280">
        <f>D4-E4</f>
        <v>25717855.73</v>
      </c>
    </row>
    <row r="5" spans="1:8" x14ac:dyDescent="0.25">
      <c r="A5" s="281" t="s">
        <v>445</v>
      </c>
      <c r="B5" s="266">
        <v>26744922.649999999</v>
      </c>
      <c r="C5" s="266">
        <v>-1462070.21</v>
      </c>
      <c r="D5" s="266">
        <f t="shared" ref="D5:D68" si="0">B5+C5</f>
        <v>25282852.439999998</v>
      </c>
      <c r="E5" s="266">
        <v>11935328.939999999</v>
      </c>
      <c r="F5" s="266">
        <v>11935328.939999999</v>
      </c>
      <c r="G5" s="266">
        <f t="shared" ref="G5:G68" si="1">D5-E5</f>
        <v>13347523.499999998</v>
      </c>
      <c r="H5" s="282">
        <v>1100</v>
      </c>
    </row>
    <row r="6" spans="1:8" x14ac:dyDescent="0.25">
      <c r="A6" s="281" t="s">
        <v>446</v>
      </c>
      <c r="B6" s="266">
        <v>4518408</v>
      </c>
      <c r="C6" s="266">
        <v>-52499.11</v>
      </c>
      <c r="D6" s="266">
        <f t="shared" si="0"/>
        <v>4465908.8899999997</v>
      </c>
      <c r="E6" s="266">
        <v>2231114.1</v>
      </c>
      <c r="F6" s="266">
        <v>2231114.1</v>
      </c>
      <c r="G6" s="266">
        <f t="shared" si="1"/>
        <v>2234794.7899999996</v>
      </c>
      <c r="H6" s="282">
        <v>1200</v>
      </c>
    </row>
    <row r="7" spans="1:8" x14ac:dyDescent="0.25">
      <c r="A7" s="281" t="s">
        <v>447</v>
      </c>
      <c r="B7" s="266">
        <v>5921674.2999999998</v>
      </c>
      <c r="C7" s="266">
        <v>0</v>
      </c>
      <c r="D7" s="266">
        <f t="shared" si="0"/>
        <v>5921674.2999999998</v>
      </c>
      <c r="E7" s="266">
        <v>553218.28</v>
      </c>
      <c r="F7" s="266">
        <v>553218.28</v>
      </c>
      <c r="G7" s="266">
        <f t="shared" si="1"/>
        <v>5368456.0199999996</v>
      </c>
      <c r="H7" s="282">
        <v>1300</v>
      </c>
    </row>
    <row r="8" spans="1:8" x14ac:dyDescent="0.25">
      <c r="A8" s="281" t="s">
        <v>448</v>
      </c>
      <c r="B8" s="266">
        <v>0</v>
      </c>
      <c r="C8" s="266">
        <v>5400.72</v>
      </c>
      <c r="D8" s="266">
        <f t="shared" si="0"/>
        <v>5400.72</v>
      </c>
      <c r="E8" s="266">
        <v>2250.3000000000002</v>
      </c>
      <c r="F8" s="266">
        <v>2250.3000000000002</v>
      </c>
      <c r="G8" s="266">
        <f t="shared" si="1"/>
        <v>3150.42</v>
      </c>
      <c r="H8" s="282">
        <v>1400</v>
      </c>
    </row>
    <row r="9" spans="1:8" x14ac:dyDescent="0.25">
      <c r="A9" s="281" t="s">
        <v>449</v>
      </c>
      <c r="B9" s="266">
        <v>7048098.6600000001</v>
      </c>
      <c r="C9" s="266">
        <v>-601714.9</v>
      </c>
      <c r="D9" s="266">
        <f t="shared" si="0"/>
        <v>6446383.7599999998</v>
      </c>
      <c r="E9" s="266">
        <v>1923952.76</v>
      </c>
      <c r="F9" s="266">
        <v>1923952.76</v>
      </c>
      <c r="G9" s="266">
        <f t="shared" si="1"/>
        <v>4522431</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241500</v>
      </c>
      <c r="D11" s="266">
        <f t="shared" si="0"/>
        <v>241500</v>
      </c>
      <c r="E11" s="266">
        <v>0</v>
      </c>
      <c r="F11" s="266">
        <v>0</v>
      </c>
      <c r="G11" s="266">
        <f t="shared" si="1"/>
        <v>241500</v>
      </c>
      <c r="H11" s="282">
        <v>1700</v>
      </c>
    </row>
    <row r="12" spans="1:8" x14ac:dyDescent="0.25">
      <c r="A12" s="279" t="s">
        <v>124</v>
      </c>
      <c r="B12" s="283">
        <f>SUM(B13:B21)</f>
        <v>5927489.6200000001</v>
      </c>
      <c r="C12" s="283">
        <f>SUM(C13:C21)</f>
        <v>3514779.17</v>
      </c>
      <c r="D12" s="283">
        <f t="shared" si="0"/>
        <v>9442268.7899999991</v>
      </c>
      <c r="E12" s="283">
        <f>SUM(E13:E21)</f>
        <v>3988318.5000000005</v>
      </c>
      <c r="F12" s="283">
        <f>SUM(F13:F21)</f>
        <v>3988318.5000000005</v>
      </c>
      <c r="G12" s="283">
        <f t="shared" si="1"/>
        <v>5453950.2899999991</v>
      </c>
      <c r="H12" s="284">
        <v>0</v>
      </c>
    </row>
    <row r="13" spans="1:8" x14ac:dyDescent="0.25">
      <c r="A13" s="281" t="s">
        <v>452</v>
      </c>
      <c r="B13" s="266">
        <v>664602.71</v>
      </c>
      <c r="C13" s="266">
        <v>192589.24</v>
      </c>
      <c r="D13" s="266">
        <f t="shared" si="0"/>
        <v>857191.95</v>
      </c>
      <c r="E13" s="266">
        <v>437002.1</v>
      </c>
      <c r="F13" s="266">
        <v>437002.1</v>
      </c>
      <c r="G13" s="266">
        <f t="shared" si="1"/>
        <v>420189.85</v>
      </c>
      <c r="H13" s="282">
        <v>2100</v>
      </c>
    </row>
    <row r="14" spans="1:8" x14ac:dyDescent="0.25">
      <c r="A14" s="281" t="s">
        <v>453</v>
      </c>
      <c r="B14" s="266">
        <v>701500</v>
      </c>
      <c r="C14" s="266">
        <v>210070.3</v>
      </c>
      <c r="D14" s="266">
        <f t="shared" si="0"/>
        <v>911570.3</v>
      </c>
      <c r="E14" s="266">
        <v>457358.11</v>
      </c>
      <c r="F14" s="266">
        <v>457358.11</v>
      </c>
      <c r="G14" s="266">
        <f t="shared" si="1"/>
        <v>454212.19000000006</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1240385.44</v>
      </c>
      <c r="C16" s="266">
        <v>970038.45</v>
      </c>
      <c r="D16" s="266">
        <f t="shared" si="0"/>
        <v>2210423.8899999997</v>
      </c>
      <c r="E16" s="266">
        <v>1045739.12</v>
      </c>
      <c r="F16" s="266">
        <v>1045739.12</v>
      </c>
      <c r="G16" s="266">
        <f t="shared" si="1"/>
        <v>1164684.7699999996</v>
      </c>
      <c r="H16" s="282">
        <v>2400</v>
      </c>
    </row>
    <row r="17" spans="1:8" x14ac:dyDescent="0.25">
      <c r="A17" s="281" t="s">
        <v>456</v>
      </c>
      <c r="B17" s="266">
        <v>125000</v>
      </c>
      <c r="C17" s="266">
        <v>44782.5</v>
      </c>
      <c r="D17" s="266">
        <f t="shared" si="0"/>
        <v>169782.5</v>
      </c>
      <c r="E17" s="266">
        <v>59868.36</v>
      </c>
      <c r="F17" s="266">
        <v>59868.36</v>
      </c>
      <c r="G17" s="266">
        <f t="shared" si="1"/>
        <v>109914.14</v>
      </c>
      <c r="H17" s="282">
        <v>2500</v>
      </c>
    </row>
    <row r="18" spans="1:8" x14ac:dyDescent="0.25">
      <c r="A18" s="281" t="s">
        <v>457</v>
      </c>
      <c r="B18" s="266">
        <v>1807601.47</v>
      </c>
      <c r="C18" s="266">
        <v>1540004.11</v>
      </c>
      <c r="D18" s="266">
        <f t="shared" si="0"/>
        <v>3347605.58</v>
      </c>
      <c r="E18" s="266">
        <v>1382221.8</v>
      </c>
      <c r="F18" s="266">
        <v>1382221.8</v>
      </c>
      <c r="G18" s="266">
        <f t="shared" si="1"/>
        <v>1965383.78</v>
      </c>
      <c r="H18" s="282">
        <v>2600</v>
      </c>
    </row>
    <row r="19" spans="1:8" x14ac:dyDescent="0.25">
      <c r="A19" s="281" t="s">
        <v>458</v>
      </c>
      <c r="B19" s="266">
        <v>530000</v>
      </c>
      <c r="C19" s="266">
        <v>202318.33</v>
      </c>
      <c r="D19" s="266">
        <f t="shared" si="0"/>
        <v>732318.33</v>
      </c>
      <c r="E19" s="266">
        <v>101907.41</v>
      </c>
      <c r="F19" s="266">
        <v>101907.41</v>
      </c>
      <c r="G19" s="266">
        <f t="shared" si="1"/>
        <v>630410.91999999993</v>
      </c>
      <c r="H19" s="282">
        <v>2700</v>
      </c>
    </row>
    <row r="20" spans="1:8" x14ac:dyDescent="0.25">
      <c r="A20" s="281" t="s">
        <v>459</v>
      </c>
      <c r="B20" s="266">
        <v>0</v>
      </c>
      <c r="C20" s="266">
        <v>139980</v>
      </c>
      <c r="D20" s="266">
        <f t="shared" si="0"/>
        <v>139980</v>
      </c>
      <c r="E20" s="266">
        <v>0</v>
      </c>
      <c r="F20" s="266">
        <v>0</v>
      </c>
      <c r="G20" s="266">
        <f t="shared" si="1"/>
        <v>139980</v>
      </c>
      <c r="H20" s="282">
        <v>2800</v>
      </c>
    </row>
    <row r="21" spans="1:8" x14ac:dyDescent="0.25">
      <c r="A21" s="281" t="s">
        <v>460</v>
      </c>
      <c r="B21" s="266">
        <v>858400</v>
      </c>
      <c r="C21" s="266">
        <v>214996.24</v>
      </c>
      <c r="D21" s="266">
        <f t="shared" si="0"/>
        <v>1073396.24</v>
      </c>
      <c r="E21" s="266">
        <v>504221.6</v>
      </c>
      <c r="F21" s="266">
        <v>504221.6</v>
      </c>
      <c r="G21" s="266">
        <f t="shared" si="1"/>
        <v>569174.64</v>
      </c>
      <c r="H21" s="282">
        <v>2900</v>
      </c>
    </row>
    <row r="22" spans="1:8" x14ac:dyDescent="0.25">
      <c r="A22" s="279" t="s">
        <v>125</v>
      </c>
      <c r="B22" s="283">
        <f>SUM(B23:B31)</f>
        <v>18071085.009999998</v>
      </c>
      <c r="C22" s="283">
        <f>SUM(C23:C31)</f>
        <v>7373312.1799999997</v>
      </c>
      <c r="D22" s="283">
        <f t="shared" si="0"/>
        <v>25444397.189999998</v>
      </c>
      <c r="E22" s="283">
        <f>SUM(E23:E31)</f>
        <v>11847230.41</v>
      </c>
      <c r="F22" s="283">
        <f>SUM(F23:F31)</f>
        <v>11847230.41</v>
      </c>
      <c r="G22" s="283">
        <f t="shared" si="1"/>
        <v>13597166.779999997</v>
      </c>
      <c r="H22" s="284">
        <v>0</v>
      </c>
    </row>
    <row r="23" spans="1:8" x14ac:dyDescent="0.25">
      <c r="A23" s="281" t="s">
        <v>461</v>
      </c>
      <c r="B23" s="266">
        <v>4165000</v>
      </c>
      <c r="C23" s="266">
        <v>-467440.2</v>
      </c>
      <c r="D23" s="266">
        <f t="shared" si="0"/>
        <v>3697559.8</v>
      </c>
      <c r="E23" s="266">
        <v>2018171.44</v>
      </c>
      <c r="F23" s="266">
        <v>2018171.44</v>
      </c>
      <c r="G23" s="266">
        <f t="shared" si="1"/>
        <v>1679388.3599999999</v>
      </c>
      <c r="H23" s="282">
        <v>3100</v>
      </c>
    </row>
    <row r="24" spans="1:8" x14ac:dyDescent="0.25">
      <c r="A24" s="281" t="s">
        <v>462</v>
      </c>
      <c r="B24" s="266">
        <v>920000</v>
      </c>
      <c r="C24" s="266">
        <v>33707.089999999997</v>
      </c>
      <c r="D24" s="266">
        <f t="shared" si="0"/>
        <v>953707.09</v>
      </c>
      <c r="E24" s="266">
        <v>686022.28</v>
      </c>
      <c r="F24" s="266">
        <v>686022.28</v>
      </c>
      <c r="G24" s="266">
        <f t="shared" si="1"/>
        <v>267684.80999999994</v>
      </c>
      <c r="H24" s="282">
        <v>3200</v>
      </c>
    </row>
    <row r="25" spans="1:8" x14ac:dyDescent="0.25">
      <c r="A25" s="281" t="s">
        <v>463</v>
      </c>
      <c r="B25" s="266">
        <v>1541679</v>
      </c>
      <c r="C25" s="266">
        <v>606537.31999999995</v>
      </c>
      <c r="D25" s="266">
        <f t="shared" si="0"/>
        <v>2148216.3199999998</v>
      </c>
      <c r="E25" s="266">
        <v>891914.07</v>
      </c>
      <c r="F25" s="266">
        <v>891914.07</v>
      </c>
      <c r="G25" s="266">
        <f t="shared" si="1"/>
        <v>1256302.25</v>
      </c>
      <c r="H25" s="282">
        <v>3300</v>
      </c>
    </row>
    <row r="26" spans="1:8" x14ac:dyDescent="0.25">
      <c r="A26" s="281" t="s">
        <v>464</v>
      </c>
      <c r="B26" s="266">
        <v>974000</v>
      </c>
      <c r="C26" s="266">
        <v>156763.54999999999</v>
      </c>
      <c r="D26" s="266">
        <f t="shared" si="0"/>
        <v>1130763.55</v>
      </c>
      <c r="E26" s="266">
        <v>942880.64</v>
      </c>
      <c r="F26" s="266">
        <v>942880.64</v>
      </c>
      <c r="G26" s="266">
        <f t="shared" si="1"/>
        <v>187882.91000000003</v>
      </c>
      <c r="H26" s="282">
        <v>3400</v>
      </c>
    </row>
    <row r="27" spans="1:8" x14ac:dyDescent="0.25">
      <c r="A27" s="281" t="s">
        <v>465</v>
      </c>
      <c r="B27" s="266">
        <v>2740171.77</v>
      </c>
      <c r="C27" s="266">
        <v>1601578.67</v>
      </c>
      <c r="D27" s="266">
        <f t="shared" si="0"/>
        <v>4341750.4399999995</v>
      </c>
      <c r="E27" s="266">
        <v>2306744.7799999998</v>
      </c>
      <c r="F27" s="266">
        <v>2306744.7799999998</v>
      </c>
      <c r="G27" s="266">
        <f t="shared" si="1"/>
        <v>2035005.6599999997</v>
      </c>
      <c r="H27" s="282">
        <v>3500</v>
      </c>
    </row>
    <row r="28" spans="1:8" x14ac:dyDescent="0.25">
      <c r="A28" s="281" t="s">
        <v>466</v>
      </c>
      <c r="B28" s="266">
        <v>360000</v>
      </c>
      <c r="C28" s="266">
        <v>200000</v>
      </c>
      <c r="D28" s="266">
        <f t="shared" si="0"/>
        <v>560000</v>
      </c>
      <c r="E28" s="266">
        <v>277123.98</v>
      </c>
      <c r="F28" s="266">
        <v>277123.98</v>
      </c>
      <c r="G28" s="266">
        <f t="shared" si="1"/>
        <v>282876.02</v>
      </c>
      <c r="H28" s="282">
        <v>3600</v>
      </c>
    </row>
    <row r="29" spans="1:8" x14ac:dyDescent="0.25">
      <c r="A29" s="281" t="s">
        <v>467</v>
      </c>
      <c r="B29" s="266">
        <v>311000</v>
      </c>
      <c r="C29" s="266">
        <v>76945.83</v>
      </c>
      <c r="D29" s="266">
        <f t="shared" si="0"/>
        <v>387945.83</v>
      </c>
      <c r="E29" s="266">
        <v>131352.21</v>
      </c>
      <c r="F29" s="266">
        <v>131352.21</v>
      </c>
      <c r="G29" s="266">
        <f t="shared" si="1"/>
        <v>256593.62000000002</v>
      </c>
      <c r="H29" s="282">
        <v>3700</v>
      </c>
    </row>
    <row r="30" spans="1:8" x14ac:dyDescent="0.25">
      <c r="A30" s="281" t="s">
        <v>468</v>
      </c>
      <c r="B30" s="266">
        <v>6109234.2400000002</v>
      </c>
      <c r="C30" s="266">
        <v>5195152.63</v>
      </c>
      <c r="D30" s="266">
        <f t="shared" si="0"/>
        <v>11304386.870000001</v>
      </c>
      <c r="E30" s="266">
        <v>4145724.55</v>
      </c>
      <c r="F30" s="266">
        <v>4145724.55</v>
      </c>
      <c r="G30" s="266">
        <f t="shared" si="1"/>
        <v>7158662.3200000012</v>
      </c>
      <c r="H30" s="282">
        <v>3800</v>
      </c>
    </row>
    <row r="31" spans="1:8" x14ac:dyDescent="0.25">
      <c r="A31" s="281" t="s">
        <v>469</v>
      </c>
      <c r="B31" s="266">
        <v>950000</v>
      </c>
      <c r="C31" s="266">
        <v>-29932.71</v>
      </c>
      <c r="D31" s="266">
        <f t="shared" si="0"/>
        <v>920067.29</v>
      </c>
      <c r="E31" s="266">
        <v>447296.46</v>
      </c>
      <c r="F31" s="266">
        <v>447296.46</v>
      </c>
      <c r="G31" s="266">
        <f t="shared" si="1"/>
        <v>472770.83</v>
      </c>
      <c r="H31" s="282">
        <v>3900</v>
      </c>
    </row>
    <row r="32" spans="1:8" x14ac:dyDescent="0.25">
      <c r="A32" s="279" t="s">
        <v>126</v>
      </c>
      <c r="B32" s="283">
        <f>SUM(B33:B41)</f>
        <v>12820000</v>
      </c>
      <c r="C32" s="283">
        <f>SUM(C33:C41)</f>
        <v>2745900.34</v>
      </c>
      <c r="D32" s="283">
        <f t="shared" si="0"/>
        <v>15565900.34</v>
      </c>
      <c r="E32" s="283">
        <f>SUM(E33:E41)</f>
        <v>9221366.0399999991</v>
      </c>
      <c r="F32" s="283">
        <f>SUM(F33:F41)</f>
        <v>9221366.0399999991</v>
      </c>
      <c r="G32" s="283">
        <f t="shared" si="1"/>
        <v>6344534.3000000007</v>
      </c>
      <c r="H32" s="284">
        <v>0</v>
      </c>
    </row>
    <row r="33" spans="1:8" x14ac:dyDescent="0.25">
      <c r="A33" s="281" t="s">
        <v>127</v>
      </c>
      <c r="B33" s="266">
        <v>0</v>
      </c>
      <c r="C33" s="266">
        <v>342000</v>
      </c>
      <c r="D33" s="266">
        <f t="shared" si="0"/>
        <v>342000</v>
      </c>
      <c r="E33" s="266">
        <v>342000</v>
      </c>
      <c r="F33" s="266">
        <v>342000</v>
      </c>
      <c r="G33" s="266">
        <f t="shared" si="1"/>
        <v>0</v>
      </c>
      <c r="H33" s="282">
        <v>4100</v>
      </c>
    </row>
    <row r="34" spans="1:8" x14ac:dyDescent="0.25">
      <c r="A34" s="281" t="s">
        <v>128</v>
      </c>
      <c r="B34" s="266">
        <v>4800000</v>
      </c>
      <c r="C34" s="266">
        <v>0</v>
      </c>
      <c r="D34" s="266">
        <f t="shared" si="0"/>
        <v>4800000</v>
      </c>
      <c r="E34" s="266">
        <v>2400000</v>
      </c>
      <c r="F34" s="266">
        <v>2400000</v>
      </c>
      <c r="G34" s="266">
        <f t="shared" si="1"/>
        <v>2400000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8000000</v>
      </c>
      <c r="C36" s="266">
        <v>2403900.34</v>
      </c>
      <c r="D36" s="266">
        <f t="shared" si="0"/>
        <v>10403900.34</v>
      </c>
      <c r="E36" s="266">
        <v>6474361.79</v>
      </c>
      <c r="F36" s="266">
        <v>6474361.79</v>
      </c>
      <c r="G36" s="266">
        <f t="shared" si="1"/>
        <v>3929538.55</v>
      </c>
      <c r="H36" s="282">
        <v>4400</v>
      </c>
    </row>
    <row r="37" spans="1:8" x14ac:dyDescent="0.25">
      <c r="A37" s="281" t="s">
        <v>131</v>
      </c>
      <c r="B37" s="266">
        <v>20000</v>
      </c>
      <c r="C37" s="266">
        <v>0</v>
      </c>
      <c r="D37" s="266">
        <f t="shared" si="0"/>
        <v>20000</v>
      </c>
      <c r="E37" s="266">
        <v>5004.25</v>
      </c>
      <c r="F37" s="266">
        <v>5004.25</v>
      </c>
      <c r="G37" s="266">
        <f t="shared" si="1"/>
        <v>14995.75</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351000</v>
      </c>
      <c r="C42" s="283">
        <f>SUM(C43:C51)</f>
        <v>3162182</v>
      </c>
      <c r="D42" s="283">
        <f t="shared" si="0"/>
        <v>3513182</v>
      </c>
      <c r="E42" s="283">
        <f>SUM(E43:E51)</f>
        <v>2066250</v>
      </c>
      <c r="F42" s="283">
        <f>SUM(F43:F51)</f>
        <v>2066250</v>
      </c>
      <c r="G42" s="283">
        <f t="shared" si="1"/>
        <v>1446932</v>
      </c>
      <c r="H42" s="284">
        <v>0</v>
      </c>
    </row>
    <row r="43" spans="1:8" x14ac:dyDescent="0.25">
      <c r="A43" s="285" t="s">
        <v>472</v>
      </c>
      <c r="B43" s="266">
        <v>316000</v>
      </c>
      <c r="C43" s="266">
        <v>396834</v>
      </c>
      <c r="D43" s="266">
        <f t="shared" si="0"/>
        <v>712834</v>
      </c>
      <c r="E43" s="266">
        <v>488522</v>
      </c>
      <c r="F43" s="266">
        <v>488522</v>
      </c>
      <c r="G43" s="266">
        <f t="shared" si="1"/>
        <v>224312</v>
      </c>
      <c r="H43" s="282">
        <v>5100</v>
      </c>
    </row>
    <row r="44" spans="1:8" x14ac:dyDescent="0.25">
      <c r="A44" s="281" t="s">
        <v>473</v>
      </c>
      <c r="B44" s="266">
        <v>0</v>
      </c>
      <c r="C44" s="266">
        <v>37630</v>
      </c>
      <c r="D44" s="266">
        <f t="shared" si="0"/>
        <v>37630</v>
      </c>
      <c r="E44" s="266">
        <v>13500</v>
      </c>
      <c r="F44" s="266">
        <v>13500</v>
      </c>
      <c r="G44" s="266">
        <f t="shared" si="1"/>
        <v>24130</v>
      </c>
      <c r="H44" s="282">
        <v>5200</v>
      </c>
    </row>
    <row r="45" spans="1:8" x14ac:dyDescent="0.25">
      <c r="A45" s="281" t="s">
        <v>474</v>
      </c>
      <c r="B45" s="266">
        <v>0</v>
      </c>
      <c r="C45" s="266">
        <v>45000</v>
      </c>
      <c r="D45" s="266">
        <f t="shared" si="0"/>
        <v>45000</v>
      </c>
      <c r="E45" s="266">
        <v>0</v>
      </c>
      <c r="F45" s="266">
        <v>0</v>
      </c>
      <c r="G45" s="266">
        <f t="shared" si="1"/>
        <v>45000</v>
      </c>
      <c r="H45" s="282">
        <v>5300</v>
      </c>
    </row>
    <row r="46" spans="1:8" x14ac:dyDescent="0.25">
      <c r="A46" s="281" t="s">
        <v>475</v>
      </c>
      <c r="B46" s="266">
        <v>0</v>
      </c>
      <c r="C46" s="266">
        <v>2543190</v>
      </c>
      <c r="D46" s="266">
        <f t="shared" si="0"/>
        <v>2543190</v>
      </c>
      <c r="E46" s="266">
        <v>1432100</v>
      </c>
      <c r="F46" s="266">
        <v>1432100</v>
      </c>
      <c r="G46" s="266">
        <f t="shared" si="1"/>
        <v>1111090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35000</v>
      </c>
      <c r="C48" s="266">
        <v>33940</v>
      </c>
      <c r="D48" s="266">
        <f t="shared" si="0"/>
        <v>68940</v>
      </c>
      <c r="E48" s="266">
        <v>26540</v>
      </c>
      <c r="F48" s="266">
        <v>26540</v>
      </c>
      <c r="G48" s="266">
        <f t="shared" si="1"/>
        <v>42400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105588</v>
      </c>
      <c r="D51" s="266">
        <f t="shared" si="0"/>
        <v>105588</v>
      </c>
      <c r="E51" s="266">
        <v>105588</v>
      </c>
      <c r="F51" s="266">
        <v>105588</v>
      </c>
      <c r="G51" s="266">
        <f t="shared" si="1"/>
        <v>0</v>
      </c>
      <c r="H51" s="282">
        <v>5900</v>
      </c>
    </row>
    <row r="52" spans="1:8" x14ac:dyDescent="0.25">
      <c r="A52" s="279" t="s">
        <v>151</v>
      </c>
      <c r="B52" s="283">
        <f>SUM(B53:B55)</f>
        <v>2000000</v>
      </c>
      <c r="C52" s="283">
        <f>SUM(C53:C55)</f>
        <v>17131329.32</v>
      </c>
      <c r="D52" s="283">
        <f t="shared" si="0"/>
        <v>19131329.32</v>
      </c>
      <c r="E52" s="283">
        <f>SUM(E53:E55)</f>
        <v>14525826.76</v>
      </c>
      <c r="F52" s="283">
        <f>SUM(F53:F55)</f>
        <v>14525826.76</v>
      </c>
      <c r="G52" s="283">
        <f t="shared" si="1"/>
        <v>4605502.5600000005</v>
      </c>
      <c r="H52" s="284">
        <v>0</v>
      </c>
    </row>
    <row r="53" spans="1:8" x14ac:dyDescent="0.25">
      <c r="A53" s="281" t="s">
        <v>480</v>
      </c>
      <c r="B53" s="266">
        <v>2000000</v>
      </c>
      <c r="C53" s="266">
        <v>17131329.32</v>
      </c>
      <c r="D53" s="266">
        <f t="shared" si="0"/>
        <v>19131329.32</v>
      </c>
      <c r="E53" s="266">
        <v>14525826.76</v>
      </c>
      <c r="F53" s="266">
        <v>14525826.76</v>
      </c>
      <c r="G53" s="266">
        <f t="shared" si="1"/>
        <v>4605502.5600000005</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13648046</v>
      </c>
      <c r="C56" s="283">
        <f>SUM(C57:C63)</f>
        <v>-1653087.9</v>
      </c>
      <c r="D56" s="283">
        <f t="shared" si="0"/>
        <v>11994958.1</v>
      </c>
      <c r="E56" s="283">
        <f>SUM(E57:E63)</f>
        <v>0</v>
      </c>
      <c r="F56" s="283">
        <f>SUM(F57:F63)</f>
        <v>0</v>
      </c>
      <c r="G56" s="283">
        <f t="shared" si="1"/>
        <v>11994958.1</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13648046</v>
      </c>
      <c r="C63" s="266">
        <v>-1653087.9</v>
      </c>
      <c r="D63" s="266">
        <f t="shared" si="0"/>
        <v>11994958.1</v>
      </c>
      <c r="E63" s="266">
        <v>0</v>
      </c>
      <c r="F63" s="266">
        <v>0</v>
      </c>
      <c r="G63" s="266">
        <f t="shared" si="1"/>
        <v>11994958.1</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97050724.239999995</v>
      </c>
      <c r="C76" s="278">
        <f t="shared" si="4"/>
        <v>30405031.609999999</v>
      </c>
      <c r="D76" s="278">
        <f t="shared" si="4"/>
        <v>127455755.84999999</v>
      </c>
      <c r="E76" s="278">
        <f t="shared" si="4"/>
        <v>58294856.089999996</v>
      </c>
      <c r="F76" s="278">
        <f t="shared" si="4"/>
        <v>58294856.089999996</v>
      </c>
      <c r="G76" s="278">
        <f t="shared" si="4"/>
        <v>69160899.75999999</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709</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50117018.720000006</v>
      </c>
      <c r="C5" s="283">
        <f t="shared" si="0"/>
        <v>2131742.6799999997</v>
      </c>
      <c r="D5" s="283">
        <f t="shared" si="0"/>
        <v>52248761.399999999</v>
      </c>
      <c r="E5" s="283">
        <f t="shared" si="0"/>
        <v>17598966.050000001</v>
      </c>
      <c r="F5" s="283">
        <f t="shared" si="0"/>
        <v>17598966.050000001</v>
      </c>
      <c r="G5" s="283">
        <f t="shared" si="0"/>
        <v>34649795.350000001</v>
      </c>
    </row>
    <row r="6" spans="1:7" x14ac:dyDescent="0.25">
      <c r="A6" s="288" t="s">
        <v>495</v>
      </c>
      <c r="B6" s="266">
        <v>3083792.58</v>
      </c>
      <c r="C6" s="266">
        <v>5000</v>
      </c>
      <c r="D6" s="266">
        <f>B6+C6</f>
        <v>3088792.58</v>
      </c>
      <c r="E6" s="266">
        <v>1312066.55</v>
      </c>
      <c r="F6" s="266">
        <v>1312066.55</v>
      </c>
      <c r="G6" s="266">
        <f>D6-E6</f>
        <v>1776726.03</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7142477.7000000002</v>
      </c>
      <c r="C8" s="266">
        <v>669416.23</v>
      </c>
      <c r="D8" s="266">
        <f t="shared" si="1"/>
        <v>7811893.9299999997</v>
      </c>
      <c r="E8" s="266">
        <v>3461193.39</v>
      </c>
      <c r="F8" s="266">
        <v>3461193.39</v>
      </c>
      <c r="G8" s="266">
        <f t="shared" si="2"/>
        <v>4350700.5399999991</v>
      </c>
    </row>
    <row r="9" spans="1:7" x14ac:dyDescent="0.25">
      <c r="A9" s="288" t="s">
        <v>498</v>
      </c>
      <c r="B9" s="266">
        <v>0</v>
      </c>
      <c r="C9" s="266">
        <v>0</v>
      </c>
      <c r="D9" s="266">
        <f t="shared" si="1"/>
        <v>0</v>
      </c>
      <c r="E9" s="266">
        <v>0</v>
      </c>
      <c r="F9" s="266">
        <v>0</v>
      </c>
      <c r="G9" s="266">
        <f t="shared" si="2"/>
        <v>0</v>
      </c>
    </row>
    <row r="10" spans="1:7" x14ac:dyDescent="0.25">
      <c r="A10" s="288" t="s">
        <v>499</v>
      </c>
      <c r="B10" s="266">
        <v>15447786.710000001</v>
      </c>
      <c r="C10" s="266">
        <v>-334706.21000000002</v>
      </c>
      <c r="D10" s="266">
        <f t="shared" si="1"/>
        <v>15113080.5</v>
      </c>
      <c r="E10" s="266">
        <v>1512729.37</v>
      </c>
      <c r="F10" s="266">
        <v>1512729.37</v>
      </c>
      <c r="G10" s="266">
        <f t="shared" si="2"/>
        <v>13600351.129999999</v>
      </c>
    </row>
    <row r="11" spans="1:7" x14ac:dyDescent="0.25">
      <c r="A11" s="288" t="s">
        <v>500</v>
      </c>
      <c r="B11" s="266">
        <v>0</v>
      </c>
      <c r="C11" s="266">
        <v>0</v>
      </c>
      <c r="D11" s="266">
        <f t="shared" si="1"/>
        <v>0</v>
      </c>
      <c r="E11" s="266">
        <v>0</v>
      </c>
      <c r="F11" s="266">
        <v>0</v>
      </c>
      <c r="G11" s="266">
        <f t="shared" si="2"/>
        <v>0</v>
      </c>
    </row>
    <row r="12" spans="1:7" x14ac:dyDescent="0.25">
      <c r="A12" s="288" t="s">
        <v>501</v>
      </c>
      <c r="B12" s="266">
        <v>15058118.35</v>
      </c>
      <c r="C12" s="266">
        <v>-674961.03</v>
      </c>
      <c r="D12" s="266">
        <f t="shared" si="1"/>
        <v>14383157.32</v>
      </c>
      <c r="E12" s="266">
        <v>4974304.18</v>
      </c>
      <c r="F12" s="266">
        <v>4974304.18</v>
      </c>
      <c r="G12" s="266">
        <f t="shared" si="2"/>
        <v>9408853.1400000006</v>
      </c>
    </row>
    <row r="13" spans="1:7" x14ac:dyDescent="0.25">
      <c r="A13" s="288" t="s">
        <v>469</v>
      </c>
      <c r="B13" s="266">
        <v>9384843.3800000008</v>
      </c>
      <c r="C13" s="266">
        <v>2466993.69</v>
      </c>
      <c r="D13" s="266">
        <f t="shared" si="1"/>
        <v>11851837.07</v>
      </c>
      <c r="E13" s="266">
        <v>6338672.5599999996</v>
      </c>
      <c r="F13" s="266">
        <v>6338672.5599999996</v>
      </c>
      <c r="G13" s="266">
        <f t="shared" si="2"/>
        <v>5513164.5100000007</v>
      </c>
    </row>
    <row r="14" spans="1:7" x14ac:dyDescent="0.25">
      <c r="A14" s="288"/>
      <c r="B14" s="266"/>
      <c r="C14" s="266"/>
      <c r="D14" s="266"/>
      <c r="E14" s="266"/>
      <c r="F14" s="266"/>
      <c r="G14" s="266"/>
    </row>
    <row r="15" spans="1:7" x14ac:dyDescent="0.25">
      <c r="A15" s="287" t="s">
        <v>502</v>
      </c>
      <c r="B15" s="283">
        <f t="shared" ref="B15:G15" si="3">SUM(B16:B22)</f>
        <v>42713251.680000007</v>
      </c>
      <c r="C15" s="283">
        <f t="shared" si="3"/>
        <v>26771928.98</v>
      </c>
      <c r="D15" s="283">
        <f t="shared" si="3"/>
        <v>69485180.659999996</v>
      </c>
      <c r="E15" s="283">
        <f t="shared" si="3"/>
        <v>37530866.469999999</v>
      </c>
      <c r="F15" s="283">
        <f t="shared" si="3"/>
        <v>37530866.469999999</v>
      </c>
      <c r="G15" s="283">
        <f t="shared" si="3"/>
        <v>31954314.190000001</v>
      </c>
    </row>
    <row r="16" spans="1:7" x14ac:dyDescent="0.25">
      <c r="A16" s="288" t="s">
        <v>503</v>
      </c>
      <c r="B16" s="266">
        <v>2404313.2400000002</v>
      </c>
      <c r="C16" s="266">
        <v>556301.91</v>
      </c>
      <c r="D16" s="266">
        <f>B16+C16</f>
        <v>2960615.1500000004</v>
      </c>
      <c r="E16" s="266">
        <v>1283376.58</v>
      </c>
      <c r="F16" s="266">
        <v>1283376.58</v>
      </c>
      <c r="G16" s="266">
        <f t="shared" ref="G16:G22" si="4">D16-E16</f>
        <v>1677238.5700000003</v>
      </c>
    </row>
    <row r="17" spans="1:7" x14ac:dyDescent="0.25">
      <c r="A17" s="288" t="s">
        <v>504</v>
      </c>
      <c r="B17" s="266">
        <v>18520208.280000001</v>
      </c>
      <c r="C17" s="266">
        <v>18905518.07</v>
      </c>
      <c r="D17" s="266">
        <f t="shared" ref="D17:D22" si="5">B17+C17</f>
        <v>37425726.350000001</v>
      </c>
      <c r="E17" s="266">
        <v>22892151.899999999</v>
      </c>
      <c r="F17" s="266">
        <v>22892151.899999999</v>
      </c>
      <c r="G17" s="266">
        <f t="shared" si="4"/>
        <v>14533574.450000003</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4353524.41</v>
      </c>
      <c r="C19" s="266">
        <v>375594</v>
      </c>
      <c r="D19" s="266">
        <f t="shared" si="5"/>
        <v>4729118.41</v>
      </c>
      <c r="E19" s="266">
        <v>1850151.32</v>
      </c>
      <c r="F19" s="266">
        <v>1850151.32</v>
      </c>
      <c r="G19" s="266">
        <f t="shared" si="4"/>
        <v>2878967.09</v>
      </c>
    </row>
    <row r="20" spans="1:7" x14ac:dyDescent="0.25">
      <c r="A20" s="288" t="s">
        <v>507</v>
      </c>
      <c r="B20" s="266">
        <v>851814.33</v>
      </c>
      <c r="C20" s="266">
        <v>32000</v>
      </c>
      <c r="D20" s="266">
        <f t="shared" si="5"/>
        <v>883814.33</v>
      </c>
      <c r="E20" s="266">
        <v>312989.03999999998</v>
      </c>
      <c r="F20" s="266">
        <v>312989.03999999998</v>
      </c>
      <c r="G20" s="266">
        <f t="shared" si="4"/>
        <v>570825.29</v>
      </c>
    </row>
    <row r="21" spans="1:7" x14ac:dyDescent="0.25">
      <c r="A21" s="288" t="s">
        <v>508</v>
      </c>
      <c r="B21" s="266">
        <v>8000000</v>
      </c>
      <c r="C21" s="266">
        <v>953120.19</v>
      </c>
      <c r="D21" s="266">
        <f t="shared" si="5"/>
        <v>8953120.1899999995</v>
      </c>
      <c r="E21" s="266">
        <v>4738888.49</v>
      </c>
      <c r="F21" s="266">
        <v>4738888.49</v>
      </c>
      <c r="G21" s="266">
        <f t="shared" si="4"/>
        <v>4214231.6999999993</v>
      </c>
    </row>
    <row r="22" spans="1:7" x14ac:dyDescent="0.25">
      <c r="A22" s="288" t="s">
        <v>509</v>
      </c>
      <c r="B22" s="266">
        <v>8583391.4199999999</v>
      </c>
      <c r="C22" s="266">
        <v>5949394.8099999996</v>
      </c>
      <c r="D22" s="266">
        <f t="shared" si="5"/>
        <v>14532786.23</v>
      </c>
      <c r="E22" s="266">
        <v>6453309.1399999997</v>
      </c>
      <c r="F22" s="266">
        <v>6453309.1399999997</v>
      </c>
      <c r="G22" s="266">
        <f t="shared" si="4"/>
        <v>8079477.0900000008</v>
      </c>
    </row>
    <row r="23" spans="1:7" x14ac:dyDescent="0.25">
      <c r="A23" s="288"/>
      <c r="B23" s="266"/>
      <c r="C23" s="266"/>
      <c r="D23" s="266"/>
      <c r="E23" s="266"/>
      <c r="F23" s="266"/>
      <c r="G23" s="266"/>
    </row>
    <row r="24" spans="1:7" x14ac:dyDescent="0.25">
      <c r="A24" s="287" t="s">
        <v>510</v>
      </c>
      <c r="B24" s="283">
        <f t="shared" ref="B24:G24" si="6">SUM(B25:B33)</f>
        <v>4220453.84</v>
      </c>
      <c r="C24" s="283">
        <f t="shared" si="6"/>
        <v>1501359.95</v>
      </c>
      <c r="D24" s="283">
        <f t="shared" si="6"/>
        <v>5721813.790000001</v>
      </c>
      <c r="E24" s="283">
        <f t="shared" si="6"/>
        <v>3165023.5700000003</v>
      </c>
      <c r="F24" s="283">
        <f t="shared" si="6"/>
        <v>3165023.5700000003</v>
      </c>
      <c r="G24" s="283">
        <f t="shared" si="6"/>
        <v>2556790.2200000002</v>
      </c>
    </row>
    <row r="25" spans="1:7" x14ac:dyDescent="0.25">
      <c r="A25" s="288" t="s">
        <v>511</v>
      </c>
      <c r="B25" s="266">
        <v>1349637.85</v>
      </c>
      <c r="C25" s="266">
        <v>28707</v>
      </c>
      <c r="D25" s="266">
        <f>B25+C25</f>
        <v>1378344.85</v>
      </c>
      <c r="E25" s="266">
        <v>411764.58</v>
      </c>
      <c r="F25" s="266">
        <v>411764.58</v>
      </c>
      <c r="G25" s="266">
        <f t="shared" ref="G25:G33" si="7">D25-E25</f>
        <v>966580.27</v>
      </c>
    </row>
    <row r="26" spans="1:7" x14ac:dyDescent="0.25">
      <c r="A26" s="288" t="s">
        <v>512</v>
      </c>
      <c r="B26" s="266">
        <v>2870815.99</v>
      </c>
      <c r="C26" s="266">
        <v>1472652.95</v>
      </c>
      <c r="D26" s="266">
        <f t="shared" ref="D26:D33" si="8">B26+C26</f>
        <v>4343468.9400000004</v>
      </c>
      <c r="E26" s="266">
        <v>2753258.99</v>
      </c>
      <c r="F26" s="266">
        <v>2753258.99</v>
      </c>
      <c r="G26" s="266">
        <f t="shared" si="7"/>
        <v>1590209.9500000002</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97050724.24000001</v>
      </c>
      <c r="C41" s="268">
        <f t="shared" si="12"/>
        <v>30405031.609999999</v>
      </c>
      <c r="D41" s="268">
        <f t="shared" si="12"/>
        <v>127455755.84999999</v>
      </c>
      <c r="E41" s="268">
        <f t="shared" si="12"/>
        <v>58294856.090000004</v>
      </c>
      <c r="F41" s="268">
        <f t="shared" si="12"/>
        <v>58294856.090000004</v>
      </c>
      <c r="G41" s="268">
        <f t="shared" si="12"/>
        <v>69160899.760000005</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715</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713</v>
      </c>
      <c r="B14" s="293"/>
      <c r="C14" s="293"/>
      <c r="D14" s="293">
        <f>+B14-C14</f>
        <v>0</v>
      </c>
    </row>
    <row r="15" spans="1:4" x14ac:dyDescent="0.25">
      <c r="A15" s="292" t="s">
        <v>714</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716</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711</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80609437.480000004</v>
      </c>
      <c r="C9" s="283">
        <f t="shared" ref="C9:G9" si="3">SUM(C10:C12)</f>
        <v>30501539.82</v>
      </c>
      <c r="D9" s="283">
        <f t="shared" si="3"/>
        <v>111110977.30000001</v>
      </c>
      <c r="E9" s="283">
        <f t="shared" si="3"/>
        <v>56279259.629999995</v>
      </c>
      <c r="F9" s="283">
        <f t="shared" si="3"/>
        <v>56279259.629999995</v>
      </c>
      <c r="G9" s="283">
        <f t="shared" si="3"/>
        <v>54831717.670000009</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80609437.480000004</v>
      </c>
      <c r="C11" s="266">
        <v>13218924.23</v>
      </c>
      <c r="D11" s="422">
        <f t="shared" si="1"/>
        <v>93828361.710000008</v>
      </c>
      <c r="E11" s="266">
        <v>41678915.869999997</v>
      </c>
      <c r="F11" s="266">
        <v>41678915.869999997</v>
      </c>
      <c r="G11" s="422">
        <f t="shared" si="2"/>
        <v>52149445.840000011</v>
      </c>
      <c r="H11" s="431" t="s">
        <v>542</v>
      </c>
    </row>
    <row r="12" spans="1:8" ht="9.9499999999999993" customHeight="1" x14ac:dyDescent="0.2">
      <c r="A12" s="427" t="s">
        <v>640</v>
      </c>
      <c r="B12" s="266">
        <v>0</v>
      </c>
      <c r="C12" s="266">
        <v>17282615.59</v>
      </c>
      <c r="D12" s="422">
        <f t="shared" si="1"/>
        <v>17282615.59</v>
      </c>
      <c r="E12" s="266">
        <v>14600343.76</v>
      </c>
      <c r="F12" s="266">
        <v>14600343.76</v>
      </c>
      <c r="G12" s="422">
        <f t="shared" si="2"/>
        <v>2682271.83</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16441286.760000002</v>
      </c>
      <c r="C21" s="283">
        <f t="shared" ref="C21:G21" si="5">+SUM(C22:C25)</f>
        <v>-96508.210000000021</v>
      </c>
      <c r="D21" s="283">
        <f t="shared" si="5"/>
        <v>16344778.550000001</v>
      </c>
      <c r="E21" s="283">
        <f t="shared" si="5"/>
        <v>2015596.4600000002</v>
      </c>
      <c r="F21" s="283">
        <f t="shared" si="5"/>
        <v>2015596.4600000002</v>
      </c>
      <c r="G21" s="283">
        <f t="shared" si="5"/>
        <v>14329182.09</v>
      </c>
      <c r="H21" s="431">
        <v>0</v>
      </c>
    </row>
    <row r="22" spans="1:8" x14ac:dyDescent="0.2">
      <c r="A22" s="427" t="s">
        <v>649</v>
      </c>
      <c r="B22" s="266">
        <v>15447786.710000001</v>
      </c>
      <c r="C22" s="266">
        <v>-334706.21000000002</v>
      </c>
      <c r="D22" s="422">
        <f t="shared" si="1"/>
        <v>15113080.5</v>
      </c>
      <c r="E22" s="266">
        <v>1512729.37</v>
      </c>
      <c r="F22" s="266">
        <v>1512729.37</v>
      </c>
      <c r="G22" s="422">
        <f t="shared" si="2"/>
        <v>13600351.129999999</v>
      </c>
      <c r="H22" s="431" t="s">
        <v>552</v>
      </c>
    </row>
    <row r="23" spans="1:8" ht="9.9499999999999993" customHeight="1" x14ac:dyDescent="0.2">
      <c r="A23" s="427" t="s">
        <v>650</v>
      </c>
      <c r="B23" s="266">
        <v>993500.05</v>
      </c>
      <c r="C23" s="266">
        <v>238198</v>
      </c>
      <c r="D23" s="422">
        <f t="shared" si="1"/>
        <v>1231698.05</v>
      </c>
      <c r="E23" s="266">
        <v>502867.09</v>
      </c>
      <c r="F23" s="266">
        <v>502867.09</v>
      </c>
      <c r="G23" s="422">
        <f t="shared" si="2"/>
        <v>728830.96</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97050724.24000001</v>
      </c>
      <c r="C37" s="268">
        <f t="shared" ref="C37:G37" si="7">C6+C9+C13+C21+C26</f>
        <v>30405031.609999999</v>
      </c>
      <c r="D37" s="268">
        <f t="shared" si="7"/>
        <v>127455755.85000001</v>
      </c>
      <c r="E37" s="268">
        <f t="shared" si="7"/>
        <v>58294856.089999996</v>
      </c>
      <c r="F37" s="268">
        <f t="shared" si="7"/>
        <v>58294856.089999996</v>
      </c>
      <c r="G37" s="268">
        <f t="shared" si="7"/>
        <v>69160899.760000005</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717</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97050724.239999995</v>
      </c>
      <c r="D41" s="326"/>
      <c r="E41" s="326"/>
      <c r="F41" s="326"/>
    </row>
    <row r="42" spans="1:6" x14ac:dyDescent="0.2">
      <c r="A42" s="320">
        <v>8120</v>
      </c>
      <c r="B42" s="329" t="s">
        <v>607</v>
      </c>
      <c r="C42" s="330">
        <v>48874795.390000001</v>
      </c>
      <c r="D42" s="326"/>
      <c r="E42" s="326"/>
      <c r="F42" s="326"/>
    </row>
    <row r="43" spans="1:6" x14ac:dyDescent="0.2">
      <c r="A43" s="320">
        <v>8130</v>
      </c>
      <c r="B43" s="329" t="s">
        <v>608</v>
      </c>
      <c r="C43" s="330">
        <v>9185063.4199999999</v>
      </c>
      <c r="D43" s="326"/>
      <c r="E43" s="326"/>
      <c r="F43" s="326"/>
    </row>
    <row r="44" spans="1:6" x14ac:dyDescent="0.2">
      <c r="A44" s="320">
        <v>8140</v>
      </c>
      <c r="B44" s="329" t="s">
        <v>609</v>
      </c>
      <c r="C44" s="330">
        <v>0</v>
      </c>
      <c r="D44" s="326"/>
      <c r="E44" s="326"/>
      <c r="F44" s="326"/>
    </row>
    <row r="45" spans="1:6" x14ac:dyDescent="0.2">
      <c r="A45" s="320">
        <v>8150</v>
      </c>
      <c r="B45" s="329" t="s">
        <v>610</v>
      </c>
      <c r="C45" s="330">
        <v>57360992.270000003</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97050724.239999995</v>
      </c>
    </row>
    <row r="51" spans="1:3" x14ac:dyDescent="0.2">
      <c r="A51" s="320">
        <v>8220</v>
      </c>
      <c r="B51" s="329" t="s">
        <v>613</v>
      </c>
      <c r="C51" s="336">
        <v>67519088.599999994</v>
      </c>
    </row>
    <row r="52" spans="1:3" x14ac:dyDescent="0.2">
      <c r="A52" s="320">
        <v>8230</v>
      </c>
      <c r="B52" s="329" t="s">
        <v>614</v>
      </c>
      <c r="C52" s="336">
        <v>30405031.609999999</v>
      </c>
    </row>
    <row r="53" spans="1:3" x14ac:dyDescent="0.2">
      <c r="A53" s="320">
        <v>8240</v>
      </c>
      <c r="B53" s="329" t="s">
        <v>615</v>
      </c>
      <c r="C53" s="336">
        <v>1641811.16</v>
      </c>
    </row>
    <row r="54" spans="1:3" x14ac:dyDescent="0.2">
      <c r="A54" s="320">
        <v>8250</v>
      </c>
      <c r="B54" s="329" t="s">
        <v>616</v>
      </c>
      <c r="C54" s="336">
        <v>0</v>
      </c>
    </row>
    <row r="55" spans="1:3" x14ac:dyDescent="0.2">
      <c r="A55" s="320">
        <v>8260</v>
      </c>
      <c r="B55" s="329" t="s">
        <v>617</v>
      </c>
      <c r="C55" s="336">
        <v>0</v>
      </c>
    </row>
    <row r="56" spans="1:3" x14ac:dyDescent="0.2">
      <c r="A56" s="320">
        <v>8270</v>
      </c>
      <c r="B56" s="329" t="s">
        <v>618</v>
      </c>
      <c r="C56" s="336">
        <v>58294856.090000004</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14283958.43</v>
      </c>
      <c r="E7" s="196" t="s">
        <v>272</v>
      </c>
      <c r="F7" s="355">
        <f>IF(ESF!E36&gt;0,ESF!E36,ESF!E36*-1)</f>
        <v>14283958.43</v>
      </c>
      <c r="G7" s="379">
        <f>ROUND(D7-F7,2)</f>
        <v>0</v>
      </c>
      <c r="H7" s="84" t="s">
        <v>282</v>
      </c>
      <c r="I7" s="366">
        <f>IF(ACT!C66&gt;0,ACT!C66,ACT!C66*-1)</f>
        <v>29570313.00999999</v>
      </c>
      <c r="J7" s="85" t="s">
        <v>272</v>
      </c>
      <c r="K7" s="372">
        <f>IF(ESF!F36&gt;0,ESF!F36,ESF!F36*-1)</f>
        <v>29570313.010000002</v>
      </c>
      <c r="L7" s="374">
        <f>ROUND(I7-K7,2)</f>
        <v>0</v>
      </c>
      <c r="M7" s="136" t="s">
        <v>203</v>
      </c>
    </row>
    <row r="8" spans="1:13" ht="12" thickBot="1" x14ac:dyDescent="0.25">
      <c r="A8" s="72" t="s">
        <v>12</v>
      </c>
      <c r="B8" s="171" t="s">
        <v>203</v>
      </c>
      <c r="C8" s="86" t="s">
        <v>283</v>
      </c>
      <c r="D8" s="355">
        <f>IF(ACT!B66&gt;0,ACT!B66,ACT!B66*-1)</f>
        <v>14283958.43</v>
      </c>
      <c r="E8" s="87" t="s">
        <v>286</v>
      </c>
      <c r="F8" s="361">
        <f>IF(VHP!D28&gt;0,VHP!D28,VHP!D28*-1)</f>
        <v>14283958.43</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29570313.00999999</v>
      </c>
      <c r="J9" s="91" t="s">
        <v>286</v>
      </c>
      <c r="K9" s="367">
        <f>IF(VHP!D10&gt;0,VHP!D10,VHP!D10*-1)</f>
        <v>29570313.010000002</v>
      </c>
      <c r="L9" s="375">
        <f>ROUND(I9-K9,2)</f>
        <v>0</v>
      </c>
      <c r="M9" s="137" t="s">
        <v>203</v>
      </c>
    </row>
    <row r="10" spans="1:13" ht="12" thickBot="1" x14ac:dyDescent="0.25">
      <c r="A10" s="72" t="s">
        <v>17</v>
      </c>
      <c r="B10" s="171" t="s">
        <v>203</v>
      </c>
      <c r="C10" s="92"/>
      <c r="D10" s="93"/>
      <c r="E10" s="94" t="s">
        <v>286</v>
      </c>
      <c r="F10" s="361">
        <f>IF(VHP!D29&gt;0,VHP!D29,VHP!D29*-1)</f>
        <v>29570313.010000002</v>
      </c>
      <c r="G10" s="95"/>
      <c r="H10" s="90" t="s">
        <v>282</v>
      </c>
      <c r="I10" s="366">
        <f>IF(ACT!C66&gt;0,ACT!C66,ACT!C66*-1)</f>
        <v>29570313.00999999</v>
      </c>
      <c r="J10" s="96"/>
      <c r="K10" s="97"/>
      <c r="L10" s="375">
        <f>ROUND(F10-I10,2)</f>
        <v>0</v>
      </c>
      <c r="M10" s="137" t="s">
        <v>203</v>
      </c>
    </row>
    <row r="11" spans="1:13" ht="12" thickBot="1" x14ac:dyDescent="0.25">
      <c r="A11" s="72" t="s">
        <v>19</v>
      </c>
      <c r="B11" s="171" t="s">
        <v>203</v>
      </c>
      <c r="C11" s="90" t="s">
        <v>272</v>
      </c>
      <c r="D11" s="356">
        <f>IF(ESF!E36&gt;0,ESF!E36,ESF!E36*-1)</f>
        <v>14283958.43</v>
      </c>
      <c r="E11" s="98" t="s">
        <v>282</v>
      </c>
      <c r="F11" s="362">
        <f>IF(ACT!B66&gt;0,ACT!B66,ACT!B66*-1)</f>
        <v>14283958.43</v>
      </c>
      <c r="G11" s="381">
        <f t="shared" ref="G11:G28" si="0">ROUND(D11-F11,2)</f>
        <v>0</v>
      </c>
      <c r="H11" s="90" t="s">
        <v>272</v>
      </c>
      <c r="I11" s="368">
        <f>IF(ESF!F36&gt;0,ESF!F36,ESF!F36*-1)</f>
        <v>29570313.010000002</v>
      </c>
      <c r="J11" s="91" t="s">
        <v>282</v>
      </c>
      <c r="K11" s="367">
        <f>IF(ACT!C66&gt;0,ACT!C66,ACT!C66*-1)</f>
        <v>29570313.00999999</v>
      </c>
      <c r="L11" s="375">
        <f>ROUND(I11-K11,2)</f>
        <v>0</v>
      </c>
      <c r="M11" s="137" t="s">
        <v>203</v>
      </c>
    </row>
    <row r="12" spans="1:13" x14ac:dyDescent="0.2">
      <c r="A12" s="73" t="s">
        <v>22</v>
      </c>
      <c r="B12" s="173" t="s">
        <v>160</v>
      </c>
      <c r="C12" s="99" t="s">
        <v>272</v>
      </c>
      <c r="D12" s="357">
        <f>IF(ESF!B5&gt;0,ESF!B5,ESF!B5*-1)</f>
        <v>17904459.43</v>
      </c>
      <c r="E12" s="100" t="s">
        <v>273</v>
      </c>
      <c r="F12" s="363">
        <f>IF(EAA!E5&gt;0,EAA!E5,EAA!E5*-1)</f>
        <v>17904459.429999992</v>
      </c>
      <c r="G12" s="382">
        <f t="shared" si="0"/>
        <v>0</v>
      </c>
      <c r="H12" s="101" t="s">
        <v>272</v>
      </c>
      <c r="I12" s="369">
        <f>IF(ESF!C5&gt;0,ESF!C5,ESF!C5*-1)</f>
        <v>16093459</v>
      </c>
      <c r="J12" s="102" t="s">
        <v>273</v>
      </c>
      <c r="K12" s="373">
        <f>IF(EAA!B5&gt;0,EAA!B5,EAA!B5*-1)</f>
        <v>16093459</v>
      </c>
      <c r="L12" s="376">
        <f t="shared" ref="L12:L43" si="1">ROUND(I12-K12,2)</f>
        <v>0</v>
      </c>
      <c r="M12" s="138" t="s">
        <v>160</v>
      </c>
    </row>
    <row r="13" spans="1:13" x14ac:dyDescent="0.2">
      <c r="A13" s="74"/>
      <c r="B13" s="164" t="s">
        <v>162</v>
      </c>
      <c r="C13" s="103" t="s">
        <v>272</v>
      </c>
      <c r="D13" s="358">
        <f>IF(ESF!B6&gt;0,ESF!B6,ESF!B6*-1)</f>
        <v>5779450.6699999999</v>
      </c>
      <c r="E13" s="104" t="s">
        <v>273</v>
      </c>
      <c r="F13" s="364">
        <f>IF(EAA!E6&gt;0,EAA!E6,EAA!E6*-1)</f>
        <v>5779450.6700000018</v>
      </c>
      <c r="G13" s="383">
        <f t="shared" si="0"/>
        <v>0</v>
      </c>
      <c r="H13" s="105" t="s">
        <v>272</v>
      </c>
      <c r="I13" s="370">
        <f>IF(ESF!C6&gt;0,ESF!C6,ESF!C6*-1)</f>
        <v>5174125.67</v>
      </c>
      <c r="J13" s="94" t="s">
        <v>273</v>
      </c>
      <c r="K13" s="370">
        <f>IF(EAA!B6&gt;0,EAA!B6,EAA!B6*-1)</f>
        <v>5174125.67</v>
      </c>
      <c r="L13" s="377">
        <f t="shared" si="1"/>
        <v>0</v>
      </c>
      <c r="M13" s="139" t="s">
        <v>162</v>
      </c>
    </row>
    <row r="14" spans="1:13" x14ac:dyDescent="0.2">
      <c r="A14" s="74"/>
      <c r="B14" s="164" t="s">
        <v>164</v>
      </c>
      <c r="C14" s="103" t="s">
        <v>272</v>
      </c>
      <c r="D14" s="358">
        <f>IF(ESF!B7&gt;0,ESF!B7,ESF!B7*-1)</f>
        <v>744378.9</v>
      </c>
      <c r="E14" s="104" t="s">
        <v>273</v>
      </c>
      <c r="F14" s="364">
        <f>IF(EAA!E7&gt;0,EAA!E7,EAA!E7*-1)</f>
        <v>744378.90000000037</v>
      </c>
      <c r="G14" s="383">
        <f t="shared" si="0"/>
        <v>0</v>
      </c>
      <c r="H14" s="105" t="s">
        <v>272</v>
      </c>
      <c r="I14" s="370">
        <f>IF(ESF!C7&gt;0,ESF!C7,ESF!C7*-1)</f>
        <v>4822903.1100000003</v>
      </c>
      <c r="J14" s="94" t="s">
        <v>273</v>
      </c>
      <c r="K14" s="370">
        <f>IF(EAA!B7&gt;0,EAA!B7,EAA!B7*-1)</f>
        <v>4822903.1100000003</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266393.95</v>
      </c>
      <c r="E20" s="104" t="s">
        <v>273</v>
      </c>
      <c r="F20" s="364">
        <f>IF(EAA!E14&gt;0,EAA!E14,EAA!E14*-1)</f>
        <v>266393.95</v>
      </c>
      <c r="G20" s="383">
        <f t="shared" si="0"/>
        <v>0</v>
      </c>
      <c r="H20" s="105" t="s">
        <v>272</v>
      </c>
      <c r="I20" s="370">
        <f>IF(ESF!C17&gt;0,ESF!C17,ESF!C17*-1)</f>
        <v>266393.95</v>
      </c>
      <c r="J20" s="94" t="s">
        <v>273</v>
      </c>
      <c r="K20" s="370">
        <f>IF(EAA!B14&gt;0,EAA!B14,EAA!B14*-1)</f>
        <v>266393.95</v>
      </c>
      <c r="L20" s="377">
        <f t="shared" si="1"/>
        <v>0</v>
      </c>
      <c r="M20" s="139" t="s">
        <v>180</v>
      </c>
    </row>
    <row r="21" spans="1:13" ht="22.5" x14ac:dyDescent="0.2">
      <c r="A21" s="74"/>
      <c r="B21" s="164" t="s">
        <v>182</v>
      </c>
      <c r="C21" s="103" t="s">
        <v>272</v>
      </c>
      <c r="D21" s="358">
        <f>IF(ESF!B18&gt;0,ESF!B18,ESF!B18*-1)</f>
        <v>355520782.50999999</v>
      </c>
      <c r="E21" s="104" t="s">
        <v>273</v>
      </c>
      <c r="F21" s="364">
        <f>IF(EAA!E15&gt;0,EAA!E15,EAA!E15*-1)</f>
        <v>355520782.51000005</v>
      </c>
      <c r="G21" s="383">
        <f t="shared" si="0"/>
        <v>0</v>
      </c>
      <c r="H21" s="105" t="s">
        <v>272</v>
      </c>
      <c r="I21" s="370">
        <f>IF(ESF!C18&gt;0,ESF!C18,ESF!C18*-1)</f>
        <v>340994955.75</v>
      </c>
      <c r="J21" s="94" t="s">
        <v>273</v>
      </c>
      <c r="K21" s="370">
        <f>IF(EAA!B15&gt;0,EAA!B15,EAA!B15*-1)</f>
        <v>340994955.75</v>
      </c>
      <c r="L21" s="377">
        <f t="shared" si="1"/>
        <v>0</v>
      </c>
      <c r="M21" s="139" t="s">
        <v>182</v>
      </c>
    </row>
    <row r="22" spans="1:13" x14ac:dyDescent="0.2">
      <c r="A22" s="74"/>
      <c r="B22" s="164" t="s">
        <v>184</v>
      </c>
      <c r="C22" s="103" t="s">
        <v>272</v>
      </c>
      <c r="D22" s="358">
        <f>IF(ESF!B19&gt;0,ESF!B19,ESF!B19*-1)</f>
        <v>36070705.93</v>
      </c>
      <c r="E22" s="104" t="s">
        <v>273</v>
      </c>
      <c r="F22" s="364">
        <f>IF(EAA!E16&gt;0,EAA!E16,EAA!E16*-1)</f>
        <v>36070705.93</v>
      </c>
      <c r="G22" s="383">
        <f t="shared" si="0"/>
        <v>0</v>
      </c>
      <c r="H22" s="105" t="s">
        <v>272</v>
      </c>
      <c r="I22" s="370">
        <f>IF(ESF!C19&gt;0,ESF!C19,ESF!C19*-1)</f>
        <v>34110043.93</v>
      </c>
      <c r="J22" s="94" t="s">
        <v>273</v>
      </c>
      <c r="K22" s="370">
        <f>IF(EAA!B16&gt;0,EAA!B16,EAA!B16*-1)</f>
        <v>34110043.93</v>
      </c>
      <c r="L22" s="377">
        <f t="shared" si="1"/>
        <v>0</v>
      </c>
      <c r="M22" s="139" t="s">
        <v>184</v>
      </c>
    </row>
    <row r="23" spans="1:13" x14ac:dyDescent="0.2">
      <c r="A23" s="74"/>
      <c r="B23" s="164" t="s">
        <v>186</v>
      </c>
      <c r="C23" s="103" t="s">
        <v>272</v>
      </c>
      <c r="D23" s="358">
        <f>IF(ESF!B20&gt;0,ESF!B20,ESF!B20*-1)</f>
        <v>558751.5</v>
      </c>
      <c r="E23" s="104" t="s">
        <v>273</v>
      </c>
      <c r="F23" s="364">
        <f>IF(EAA!E17&gt;0,EAA!E17,EAA!E17*-1)</f>
        <v>558751.5</v>
      </c>
      <c r="G23" s="383">
        <f t="shared" si="0"/>
        <v>0</v>
      </c>
      <c r="H23" s="105" t="s">
        <v>272</v>
      </c>
      <c r="I23" s="370">
        <f>IF(ESF!C20&gt;0,ESF!C20,ESF!C20*-1)</f>
        <v>453163.5</v>
      </c>
      <c r="J23" s="94" t="s">
        <v>273</v>
      </c>
      <c r="K23" s="370">
        <f>IF(EAA!B17&gt;0,EAA!B17,EAA!B17*-1)</f>
        <v>453163.5</v>
      </c>
      <c r="L23" s="377">
        <f t="shared" si="1"/>
        <v>0</v>
      </c>
      <c r="M23" s="139" t="s">
        <v>186</v>
      </c>
    </row>
    <row r="24" spans="1:13" ht="22.5" x14ac:dyDescent="0.2">
      <c r="A24" s="74"/>
      <c r="B24" s="164" t="s">
        <v>188</v>
      </c>
      <c r="C24" s="103" t="s">
        <v>272</v>
      </c>
      <c r="D24" s="358">
        <f>IF(ESF!B21&gt;0,ESF!B21,ESF!B21*-1)</f>
        <v>28275726.91</v>
      </c>
      <c r="E24" s="104" t="s">
        <v>273</v>
      </c>
      <c r="F24" s="364">
        <f>IF(EAA!E18&gt;0,EAA!E18,EAA!E18*-1)</f>
        <v>28275726.91</v>
      </c>
      <c r="G24" s="383">
        <f t="shared" si="0"/>
        <v>0</v>
      </c>
      <c r="H24" s="105" t="s">
        <v>272</v>
      </c>
      <c r="I24" s="370">
        <f>IF(ESF!C21&gt;0,ESF!C21,ESF!C21*-1)</f>
        <v>26901472.399999999</v>
      </c>
      <c r="J24" s="94" t="s">
        <v>273</v>
      </c>
      <c r="K24" s="370">
        <f>IF(EAA!B18&gt;0,EAA!B18,EAA!B18*-1)</f>
        <v>26901472.399999999</v>
      </c>
      <c r="L24" s="377">
        <f t="shared" si="1"/>
        <v>0</v>
      </c>
      <c r="M24" s="139" t="s">
        <v>188</v>
      </c>
    </row>
    <row r="25" spans="1:13" x14ac:dyDescent="0.2">
      <c r="A25" s="74"/>
      <c r="B25" s="164" t="s">
        <v>190</v>
      </c>
      <c r="C25" s="103" t="s">
        <v>272</v>
      </c>
      <c r="D25" s="358">
        <f>IF(ESF!B22&gt;0,ESF!B22,ESF!B22*-1)</f>
        <v>1064994.25</v>
      </c>
      <c r="E25" s="104" t="s">
        <v>273</v>
      </c>
      <c r="F25" s="364">
        <f>IF(EAA!E19&gt;0,EAA!E19,EAA!E19*-1)</f>
        <v>1064994.25</v>
      </c>
      <c r="G25" s="383">
        <f t="shared" si="0"/>
        <v>0</v>
      </c>
      <c r="H25" s="105" t="s">
        <v>272</v>
      </c>
      <c r="I25" s="370">
        <f>IF(ESF!C22&gt;0,ESF!C22,ESF!C22*-1)</f>
        <v>1064994.25</v>
      </c>
      <c r="J25" s="94" t="s">
        <v>273</v>
      </c>
      <c r="K25" s="370">
        <f>IF(EAA!B19&gt;0,EAA!B19,EAA!B19*-1)</f>
        <v>1064994.25</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17904459.43</v>
      </c>
      <c r="E28" s="111" t="s">
        <v>274</v>
      </c>
      <c r="F28" s="356">
        <f>IF(EFE!B65&gt;0,EFE!B65,EFE!B65*-1)</f>
        <v>17904459.43</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16093459</v>
      </c>
      <c r="J29" s="91" t="s">
        <v>274</v>
      </c>
      <c r="K29" s="367">
        <f>IF(EFE!B63&gt;0,EFE!B63,EFE!B63*-1)</f>
        <v>16093459</v>
      </c>
      <c r="L29" s="375">
        <f t="shared" si="1"/>
        <v>0</v>
      </c>
      <c r="M29" s="137" t="s">
        <v>160</v>
      </c>
    </row>
    <row r="30" spans="1:13" ht="12" thickBot="1" x14ac:dyDescent="0.25">
      <c r="A30" s="72" t="s">
        <v>30</v>
      </c>
      <c r="B30" s="171" t="s">
        <v>275</v>
      </c>
      <c r="C30" s="110" t="s">
        <v>272</v>
      </c>
      <c r="D30" s="356">
        <f>IF(ESF!B28&gt;0,ESF!B28,ESF!B28*-1)</f>
        <v>389634190.22999996</v>
      </c>
      <c r="E30" s="91" t="s">
        <v>272</v>
      </c>
      <c r="F30" s="356">
        <f>IF(ESF!E48&gt;0,ESF!E48,ESF!E48*-1)</f>
        <v>389634190.23000002</v>
      </c>
      <c r="G30" s="381">
        <f>ROUND(D30-F30,2)</f>
        <v>0</v>
      </c>
      <c r="H30" s="90" t="s">
        <v>272</v>
      </c>
      <c r="I30" s="367">
        <f>IF(ESF!C28&gt;0,ESF!C28,ESF!C28*-1)</f>
        <v>376078566.75999999</v>
      </c>
      <c r="J30" s="91" t="s">
        <v>272</v>
      </c>
      <c r="K30" s="367">
        <f>IF(ESF!F48&gt;0,ESF!F48,ESF!F48*-1)</f>
        <v>376078566.75999999</v>
      </c>
      <c r="L30" s="375">
        <f t="shared" si="1"/>
        <v>0</v>
      </c>
      <c r="M30" s="137" t="s">
        <v>275</v>
      </c>
    </row>
    <row r="31" spans="1:13" ht="12" thickBot="1" x14ac:dyDescent="0.25">
      <c r="A31" s="72" t="s">
        <v>33</v>
      </c>
      <c r="B31" s="171" t="s">
        <v>276</v>
      </c>
      <c r="C31" s="110" t="s">
        <v>272</v>
      </c>
      <c r="D31" s="356">
        <f>IF(ESF!E26&gt;0,ESF!E26,ESF!E26*-1)</f>
        <v>9463166.8499999996</v>
      </c>
      <c r="E31" s="91" t="s">
        <v>287</v>
      </c>
      <c r="F31" s="356">
        <f>IF(ADP!E34&gt;0,ADP!E34,ADP!E34*-1)</f>
        <v>9463166.8500000015</v>
      </c>
      <c r="G31" s="381">
        <f>ROUND(D31-F31,2)</f>
        <v>0</v>
      </c>
      <c r="H31" s="90" t="s">
        <v>272</v>
      </c>
      <c r="I31" s="367">
        <f>IF(ESF!F26&gt;0,ESF!F26,ESF!F26*-1)</f>
        <v>10075593.76</v>
      </c>
      <c r="J31" s="91" t="s">
        <v>287</v>
      </c>
      <c r="K31" s="367">
        <f>IF(ADP!D34&gt;0,ADP!D34,ADP!D34*-1)</f>
        <v>10075593.760000002</v>
      </c>
      <c r="L31" s="375">
        <f t="shared" si="1"/>
        <v>0</v>
      </c>
      <c r="M31" s="137" t="s">
        <v>276</v>
      </c>
    </row>
    <row r="32" spans="1:13" x14ac:dyDescent="0.2">
      <c r="A32" s="73" t="s">
        <v>36</v>
      </c>
      <c r="B32" s="175" t="s">
        <v>199</v>
      </c>
      <c r="C32" s="437"/>
      <c r="D32" s="438"/>
      <c r="E32" s="438"/>
      <c r="F32" s="438"/>
      <c r="G32" s="439"/>
      <c r="H32" s="101" t="s">
        <v>272</v>
      </c>
      <c r="I32" s="385">
        <f>IF(ESF!F30&gt;0,ESF!F30,ESF!F30*-1)</f>
        <v>3137387.2399999998</v>
      </c>
      <c r="J32" s="102" t="s">
        <v>286</v>
      </c>
      <c r="K32" s="385">
        <f>IF(VHP!B4&gt;0,VHP!B4,VHP!B4*-1)</f>
        <v>3137387.2399999998</v>
      </c>
      <c r="L32" s="376">
        <f t="shared" si="1"/>
        <v>0</v>
      </c>
      <c r="M32" s="141" t="s">
        <v>199</v>
      </c>
    </row>
    <row r="33" spans="1:15" ht="12" thickBot="1" x14ac:dyDescent="0.25">
      <c r="A33" s="75"/>
      <c r="B33" s="176" t="s">
        <v>199</v>
      </c>
      <c r="C33" s="435"/>
      <c r="D33" s="436"/>
      <c r="E33" s="436"/>
      <c r="F33" s="436"/>
      <c r="G33" s="440"/>
      <c r="H33" s="117" t="s">
        <v>272</v>
      </c>
      <c r="I33" s="371">
        <f>IF(ESF!F30&gt;0,ESF!F30,ESF!F30*-1)</f>
        <v>3137387.2399999998</v>
      </c>
      <c r="J33" s="109" t="s">
        <v>286</v>
      </c>
      <c r="K33" s="371">
        <f>IF(VHP!F4&gt;0,VHP!F4,VHP!F4*-1)</f>
        <v>3137387.2399999998</v>
      </c>
      <c r="L33" s="378">
        <f t="shared" si="1"/>
        <v>0</v>
      </c>
      <c r="M33" s="142" t="s">
        <v>199</v>
      </c>
    </row>
    <row r="34" spans="1:15" ht="12" thickBot="1" x14ac:dyDescent="0.25">
      <c r="A34" s="72" t="s">
        <v>39</v>
      </c>
      <c r="B34" s="177" t="s">
        <v>202</v>
      </c>
      <c r="C34" s="435"/>
      <c r="D34" s="436"/>
      <c r="E34" s="436"/>
      <c r="F34" s="436"/>
      <c r="G34" s="440"/>
      <c r="H34" s="90" t="s">
        <v>272</v>
      </c>
      <c r="I34" s="367">
        <f>IF(ESF!F35&gt;0,ESF!F35,ESF!F35*-1)</f>
        <v>362865585.75999999</v>
      </c>
      <c r="J34" s="91" t="s">
        <v>286</v>
      </c>
      <c r="K34" s="367">
        <f>IF(VHP!F9&gt;0,VHP!F9,VHP!F9*-1)</f>
        <v>362865585.75999999</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380171023.38</v>
      </c>
      <c r="E37" s="91" t="s">
        <v>286</v>
      </c>
      <c r="F37" s="356">
        <f>IF(VHP!F38&gt;0,VHP!F38,VHP!F38*-1)</f>
        <v>380171023.38</v>
      </c>
      <c r="G37" s="386">
        <f>ROUND(D37-F37,2)</f>
        <v>0</v>
      </c>
      <c r="H37" s="90" t="s">
        <v>272</v>
      </c>
      <c r="I37" s="367">
        <f>IF(ESF!F46&gt;0,ESF!F46,ESF!F46*-1)</f>
        <v>366002973</v>
      </c>
      <c r="J37" s="91" t="s">
        <v>286</v>
      </c>
      <c r="K37" s="367">
        <f>IF(VHP!F20&gt;0,VHP!F20,VHP!F20*-1)</f>
        <v>366002973</v>
      </c>
      <c r="L37" s="375">
        <f t="shared" si="1"/>
        <v>0</v>
      </c>
      <c r="M37" s="146" t="s">
        <v>277</v>
      </c>
    </row>
    <row r="38" spans="1:15" ht="22.5" x14ac:dyDescent="0.2">
      <c r="A38" s="73" t="s">
        <v>45</v>
      </c>
      <c r="B38" s="175" t="s">
        <v>278</v>
      </c>
      <c r="C38" s="437"/>
      <c r="D38" s="438"/>
      <c r="E38" s="438"/>
      <c r="F38" s="438"/>
      <c r="G38" s="439"/>
      <c r="H38" s="101" t="s">
        <v>286</v>
      </c>
      <c r="I38" s="385">
        <f>IF(VHP!B4&gt;0,VHP!B4,VHP!B4*-1)</f>
        <v>3137387.2399999998</v>
      </c>
      <c r="J38" s="102" t="s">
        <v>272</v>
      </c>
      <c r="K38" s="385">
        <f>IF(ESF!F30&gt;0,ESF!F30,ESF!F30*-1)</f>
        <v>3137387.2399999998</v>
      </c>
      <c r="L38" s="376">
        <f t="shared" si="1"/>
        <v>0</v>
      </c>
      <c r="M38" s="141" t="s">
        <v>278</v>
      </c>
    </row>
    <row r="39" spans="1:15" ht="23.25" thickBot="1" x14ac:dyDescent="0.25">
      <c r="A39" s="75"/>
      <c r="B39" s="176" t="s">
        <v>278</v>
      </c>
      <c r="C39" s="435"/>
      <c r="D39" s="436"/>
      <c r="E39" s="436"/>
      <c r="F39" s="436"/>
      <c r="G39" s="440"/>
      <c r="H39" s="117" t="s">
        <v>286</v>
      </c>
      <c r="I39" s="371">
        <f>IF(VHP!F4&gt;0,VHP!F4,VHP!F4*-1)</f>
        <v>3137387.2399999998</v>
      </c>
      <c r="J39" s="109" t="s">
        <v>272</v>
      </c>
      <c r="K39" s="371">
        <f>IF(ESF!F30&gt;0,ESF!F30,ESF!F30*-1)</f>
        <v>3137387.2399999998</v>
      </c>
      <c r="L39" s="378">
        <f t="shared" si="1"/>
        <v>0</v>
      </c>
      <c r="M39" s="142" t="s">
        <v>278</v>
      </c>
    </row>
    <row r="40" spans="1:15" ht="23.25" thickBot="1" x14ac:dyDescent="0.25">
      <c r="A40" s="72" t="s">
        <v>48</v>
      </c>
      <c r="B40" s="177" t="s">
        <v>279</v>
      </c>
      <c r="C40" s="435"/>
      <c r="D40" s="436"/>
      <c r="E40" s="436"/>
      <c r="F40" s="436"/>
      <c r="G40" s="440"/>
      <c r="H40" s="90" t="s">
        <v>286</v>
      </c>
      <c r="I40" s="367">
        <f>IF(VHP!F9&gt;0,VHP!F9,VHP!F9*-1)</f>
        <v>362865585.75999999</v>
      </c>
      <c r="J40" s="91" t="s">
        <v>272</v>
      </c>
      <c r="K40" s="367">
        <f>IF(ESF!F35&gt;0,ESF!F35,ESF!F35*-1)</f>
        <v>362865585.75999999</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380171023.38</v>
      </c>
      <c r="E43" s="91" t="s">
        <v>272</v>
      </c>
      <c r="F43" s="118">
        <f>IF(ESF!E46&gt;0,ESF!E46,ESF!E46*-1)</f>
        <v>380171023.38</v>
      </c>
      <c r="G43" s="381">
        <f t="shared" ref="G43:G49" si="2">ROUND(D43-F43,2)</f>
        <v>0</v>
      </c>
      <c r="H43" s="90" t="s">
        <v>286</v>
      </c>
      <c r="I43" s="367">
        <f>IF(VHP!F20&gt;0,VHP!F20,VHP!F20*-1)</f>
        <v>366002973</v>
      </c>
      <c r="J43" s="91" t="s">
        <v>272</v>
      </c>
      <c r="K43" s="367">
        <f>IF(ESF!F46&gt;0,ESF!F46,ESF!F46*-1)</f>
        <v>366002973</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29454404.960000001</v>
      </c>
      <c r="E50" s="91" t="s">
        <v>288</v>
      </c>
      <c r="F50" s="118">
        <f>IF(CSF!$B52&gt;0,CSF!$B52,CSF!$C52)</f>
        <v>29454404.960000001</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15286354.580000002</v>
      </c>
      <c r="E53" s="91" t="s">
        <v>288</v>
      </c>
      <c r="F53" s="118">
        <f>IF(CSF!$B51&gt;0,CSF!$B51,CSF!$C51)</f>
        <v>15286354.58</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14283958.43</v>
      </c>
      <c r="E54" s="102" t="s">
        <v>272</v>
      </c>
      <c r="F54" s="119">
        <f>IF(ESF!E36&gt;0,ESF!E36,ESF!E36*-1)</f>
        <v>14283958.43</v>
      </c>
      <c r="G54" s="382">
        <f t="shared" si="3"/>
        <v>0</v>
      </c>
      <c r="H54" s="435"/>
      <c r="I54" s="436"/>
      <c r="J54" s="436"/>
      <c r="K54" s="436"/>
      <c r="L54" s="440"/>
      <c r="M54" s="152" t="s">
        <v>154</v>
      </c>
    </row>
    <row r="55" spans="1:13" ht="12" thickBot="1" x14ac:dyDescent="0.25">
      <c r="A55" s="75"/>
      <c r="B55" s="183" t="s">
        <v>154</v>
      </c>
      <c r="C55" s="117" t="s">
        <v>286</v>
      </c>
      <c r="D55" s="365">
        <f>IF(VHP!D28&gt;0,VHP!D28,VHP!D28*-1)</f>
        <v>14283958.43</v>
      </c>
      <c r="E55" s="109" t="s">
        <v>282</v>
      </c>
      <c r="F55" s="124">
        <f>IF(ACT!B66&gt;0,ACT!B66,ACT!B66*-1)</f>
        <v>14283958.43</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29570313.010000002</v>
      </c>
      <c r="J56" s="131" t="s">
        <v>272</v>
      </c>
      <c r="K56" s="373">
        <f>IF(ESF!F36&gt;0,ESF!F36,ESF!F36*-1)</f>
        <v>29570313.010000002</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29570313.010000002</v>
      </c>
      <c r="J57" s="94" t="s">
        <v>282</v>
      </c>
      <c r="K57" s="391">
        <f>IF(ACT!C66&gt;0,ACT!C66,ACT!C66*-1)</f>
        <v>29570313.00999999</v>
      </c>
      <c r="L57" s="377">
        <f t="shared" si="4"/>
        <v>0</v>
      </c>
      <c r="M57" s="150" t="s">
        <v>154</v>
      </c>
    </row>
    <row r="58" spans="1:13" x14ac:dyDescent="0.2">
      <c r="A58" s="83" t="s">
        <v>68</v>
      </c>
      <c r="B58" s="193" t="s">
        <v>204</v>
      </c>
      <c r="C58" s="122" t="s">
        <v>286</v>
      </c>
      <c r="D58" s="364">
        <f>IF(VHP!D29&gt;0,VHP!D29,VHP!D29*-1)</f>
        <v>29570313.010000002</v>
      </c>
      <c r="E58" s="128"/>
      <c r="F58" s="128"/>
      <c r="G58" s="128"/>
      <c r="H58" s="447"/>
      <c r="I58" s="448"/>
      <c r="J58" s="94" t="s">
        <v>272</v>
      </c>
      <c r="K58" s="370">
        <f>IF(ESF!F36&gt;0,ESF!F36,ESF!F36*-1)</f>
        <v>29570313.010000002</v>
      </c>
      <c r="L58" s="377">
        <f>ROUND((D58-K58),2)</f>
        <v>0</v>
      </c>
      <c r="M58" s="154" t="s">
        <v>204</v>
      </c>
    </row>
    <row r="59" spans="1:13" ht="12" thickBot="1" x14ac:dyDescent="0.25">
      <c r="A59" s="75"/>
      <c r="B59" s="194" t="s">
        <v>204</v>
      </c>
      <c r="C59" s="125" t="s">
        <v>286</v>
      </c>
      <c r="D59" s="390">
        <f>IF(VHP!D29&gt;0,VHP!D29,VHP!D29*-1)</f>
        <v>29570313.010000002</v>
      </c>
      <c r="E59" s="128"/>
      <c r="F59" s="128"/>
      <c r="G59" s="128"/>
      <c r="H59" s="441"/>
      <c r="I59" s="449"/>
      <c r="J59" s="126" t="s">
        <v>283</v>
      </c>
      <c r="K59" s="391">
        <f>IF(ACT!C66&gt;0,ACT!C66,ACT!C66*-1)</f>
        <v>29570313.00999999</v>
      </c>
      <c r="L59" s="393">
        <f>ROUND((D59-K59),2)</f>
        <v>0</v>
      </c>
      <c r="M59" s="149" t="s">
        <v>204</v>
      </c>
    </row>
    <row r="60" spans="1:13" ht="12" thickBot="1" x14ac:dyDescent="0.25">
      <c r="A60" s="78" t="s">
        <v>72</v>
      </c>
      <c r="B60" s="186" t="s">
        <v>160</v>
      </c>
      <c r="C60" s="90" t="s">
        <v>288</v>
      </c>
      <c r="D60" s="118">
        <f>IF(CSF!$B5&gt;0,CSF!$B5,CSF!$C5)</f>
        <v>1811000.43</v>
      </c>
      <c r="E60" s="91" t="s">
        <v>274</v>
      </c>
      <c r="F60" s="118">
        <f>IF(EFE!B61&gt;0,EFE!B61,EFE!B61*-1)</f>
        <v>1705412.4299999978</v>
      </c>
      <c r="G60" s="381">
        <f>ROUND(D60-F60,2)</f>
        <v>105588</v>
      </c>
      <c r="H60" s="437"/>
      <c r="I60" s="438"/>
      <c r="J60" s="438"/>
      <c r="K60" s="438"/>
      <c r="L60" s="439"/>
      <c r="M60" s="155" t="s">
        <v>160</v>
      </c>
    </row>
    <row r="61" spans="1:13" x14ac:dyDescent="0.2">
      <c r="A61" s="76" t="s">
        <v>75</v>
      </c>
      <c r="B61" s="187" t="s">
        <v>160</v>
      </c>
      <c r="C61" s="101" t="s">
        <v>288</v>
      </c>
      <c r="D61" s="119">
        <f>IF(CSF!$B5&gt;0,CSF!$B5,CSF!$C5)</f>
        <v>1811000.43</v>
      </c>
      <c r="E61" s="102" t="s">
        <v>273</v>
      </c>
      <c r="F61" s="119">
        <f>IF(EAA!F5&gt;0,EAA!F5,EAA!F5*-1)</f>
        <v>1811000.4299999923</v>
      </c>
      <c r="G61" s="382">
        <f>ROUND(D61-F61,2)</f>
        <v>0</v>
      </c>
      <c r="H61" s="435"/>
      <c r="I61" s="436"/>
      <c r="J61" s="436"/>
      <c r="K61" s="436"/>
      <c r="L61" s="440"/>
      <c r="M61" s="156" t="s">
        <v>160</v>
      </c>
    </row>
    <row r="62" spans="1:13" x14ac:dyDescent="0.2">
      <c r="A62" s="79"/>
      <c r="B62" s="167" t="s">
        <v>162</v>
      </c>
      <c r="C62" s="122" t="s">
        <v>288</v>
      </c>
      <c r="D62" s="123">
        <f>IF(CSF!$B6&gt;0,CSF!$B6,CSF!$C6)</f>
        <v>605325</v>
      </c>
      <c r="E62" s="94" t="s">
        <v>273</v>
      </c>
      <c r="F62" s="123">
        <f>IF(EAA!F6&gt;0,EAA!F6,EAA!F6*-1)</f>
        <v>605325.00000000186</v>
      </c>
      <c r="G62" s="383">
        <f>ROUND(D62-F62,2)</f>
        <v>0</v>
      </c>
      <c r="H62" s="435"/>
      <c r="I62" s="436"/>
      <c r="J62" s="436"/>
      <c r="K62" s="436"/>
      <c r="L62" s="440"/>
      <c r="M62" s="157" t="s">
        <v>162</v>
      </c>
    </row>
    <row r="63" spans="1:13" x14ac:dyDescent="0.2">
      <c r="A63" s="79"/>
      <c r="B63" s="167" t="s">
        <v>164</v>
      </c>
      <c r="C63" s="122" t="s">
        <v>288</v>
      </c>
      <c r="D63" s="123">
        <f>IF(CSF!$B7&gt;0,CSF!$B7,CSF!$C7)</f>
        <v>4078524.21</v>
      </c>
      <c r="E63" s="94" t="s">
        <v>273</v>
      </c>
      <c r="F63" s="123">
        <f>IF(EAA!F7&gt;0,EAA!F7,EAA!F7*-1)</f>
        <v>4078524.21</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14525826.76</v>
      </c>
      <c r="E70" s="94" t="s">
        <v>273</v>
      </c>
      <c r="F70" s="123">
        <f>IF(EAA!F15&gt;0,EAA!F15,EAA!F15*-1)</f>
        <v>14525826.76000005</v>
      </c>
      <c r="G70" s="383">
        <f t="shared" si="5"/>
        <v>0</v>
      </c>
      <c r="H70" s="435"/>
      <c r="I70" s="436"/>
      <c r="J70" s="436"/>
      <c r="K70" s="436"/>
      <c r="L70" s="440"/>
      <c r="M70" s="157" t="s">
        <v>182</v>
      </c>
    </row>
    <row r="71" spans="1:13" x14ac:dyDescent="0.2">
      <c r="A71" s="79"/>
      <c r="B71" s="167" t="s">
        <v>184</v>
      </c>
      <c r="C71" s="122" t="s">
        <v>288</v>
      </c>
      <c r="D71" s="123">
        <f>IF(CSF!$B17&gt;0,CSF!$B17,CSF!$C17)</f>
        <v>1960662</v>
      </c>
      <c r="E71" s="94" t="s">
        <v>273</v>
      </c>
      <c r="F71" s="123">
        <f>IF(EAA!F16&gt;0,EAA!F16,EAA!F16*-1)</f>
        <v>1960662</v>
      </c>
      <c r="G71" s="383">
        <f t="shared" si="5"/>
        <v>0</v>
      </c>
      <c r="H71" s="435"/>
      <c r="I71" s="436"/>
      <c r="J71" s="436"/>
      <c r="K71" s="436"/>
      <c r="L71" s="440"/>
      <c r="M71" s="157" t="s">
        <v>184</v>
      </c>
    </row>
    <row r="72" spans="1:13" x14ac:dyDescent="0.2">
      <c r="A72" s="79"/>
      <c r="B72" s="167" t="s">
        <v>186</v>
      </c>
      <c r="C72" s="122" t="s">
        <v>288</v>
      </c>
      <c r="D72" s="123">
        <f>IF(CSF!$B18&gt;0,CSF!$B18,CSF!$C18)</f>
        <v>105588</v>
      </c>
      <c r="E72" s="94" t="s">
        <v>273</v>
      </c>
      <c r="F72" s="123">
        <f>IF(EAA!F17&gt;0,EAA!F17,EAA!F17*-1)</f>
        <v>105588</v>
      </c>
      <c r="G72" s="383">
        <f t="shared" si="5"/>
        <v>0</v>
      </c>
      <c r="H72" s="435"/>
      <c r="I72" s="436"/>
      <c r="J72" s="436"/>
      <c r="K72" s="436"/>
      <c r="L72" s="440"/>
      <c r="M72" s="157" t="s">
        <v>186</v>
      </c>
    </row>
    <row r="73" spans="1:13" ht="22.5" x14ac:dyDescent="0.2">
      <c r="A73" s="79"/>
      <c r="B73" s="167" t="s">
        <v>188</v>
      </c>
      <c r="C73" s="122" t="s">
        <v>288</v>
      </c>
      <c r="D73" s="123">
        <f>IF(CSF!$B19&gt;0,CSF!$B19,CSF!$C19)</f>
        <v>1374254.51</v>
      </c>
      <c r="E73" s="94" t="s">
        <v>273</v>
      </c>
      <c r="F73" s="123">
        <f>IF(EAA!F18&gt;0,EAA!F18,EAA!F18*-1)</f>
        <v>1374254.5100000016</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15286354.58</v>
      </c>
      <c r="E80" s="91" t="s">
        <v>286</v>
      </c>
      <c r="F80" s="118">
        <f>IF((VHP!D28+VHP!D29)&gt;0,VHP!D28+VHP!D29,(VHP!D28+VHP!D29)*-1)</f>
        <v>15286354.580000002</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1705412.4299999978</v>
      </c>
      <c r="E81" s="91" t="s">
        <v>288</v>
      </c>
      <c r="F81" s="118">
        <f>IF(CSF!$B5&gt;0,CSF!$B5,CSF!$C5)</f>
        <v>1811000.43</v>
      </c>
      <c r="G81" s="381">
        <f t="shared" si="6"/>
        <v>-105588</v>
      </c>
      <c r="H81" s="441"/>
      <c r="I81" s="442"/>
      <c r="J81" s="442"/>
      <c r="K81" s="442"/>
      <c r="L81" s="443"/>
      <c r="M81" s="137" t="s">
        <v>243</v>
      </c>
    </row>
    <row r="82" spans="1:13" ht="23.25" thickBot="1" x14ac:dyDescent="0.25">
      <c r="A82" s="78" t="s">
        <v>86</v>
      </c>
      <c r="B82" s="171" t="s">
        <v>245</v>
      </c>
      <c r="C82" s="90" t="s">
        <v>274</v>
      </c>
      <c r="D82" s="356">
        <f>IF(EFE!B65&gt;0,EFE!B65,EFE!B65*-1)</f>
        <v>17904459.43</v>
      </c>
      <c r="E82" s="91" t="s">
        <v>272</v>
      </c>
      <c r="F82" s="118">
        <f>IF(ESF!B5&gt;0,ESF!B5,ESF!B5*-1)</f>
        <v>17904459.43</v>
      </c>
      <c r="G82" s="381">
        <f t="shared" si="6"/>
        <v>0</v>
      </c>
      <c r="H82" s="90" t="s">
        <v>274</v>
      </c>
      <c r="I82" s="367">
        <f>IF(EFE!C65&gt;0,EFE!C65,EFE!C65*-1)</f>
        <v>16093459</v>
      </c>
      <c r="J82" s="91" t="s">
        <v>272</v>
      </c>
      <c r="K82" s="367">
        <f>IF(ESF!C5&gt;0,ESF!C5,ESF!C5*-1)</f>
        <v>16093459</v>
      </c>
      <c r="L82" s="375">
        <f t="shared" ref="L82:L99" si="7">ROUND(I82-K82,2)</f>
        <v>0</v>
      </c>
      <c r="M82" s="137" t="s">
        <v>245</v>
      </c>
    </row>
    <row r="83" spans="1:13" ht="23.25" thickBot="1" x14ac:dyDescent="0.25">
      <c r="A83" s="78" t="s">
        <v>89</v>
      </c>
      <c r="B83" s="171" t="s">
        <v>244</v>
      </c>
      <c r="C83" s="132" t="s">
        <v>274</v>
      </c>
      <c r="D83" s="356">
        <f>IF(EFE!B63&gt;0,EFE!B63,EFE!B63*-1)</f>
        <v>16093459</v>
      </c>
      <c r="E83" s="444"/>
      <c r="F83" s="445"/>
      <c r="G83" s="445"/>
      <c r="H83" s="445"/>
      <c r="I83" s="446"/>
      <c r="J83" s="91" t="s">
        <v>272</v>
      </c>
      <c r="K83" s="395">
        <f>IF(ESF!C5&gt;0,ESF!C5,ESF!C5*-1)</f>
        <v>16093459</v>
      </c>
      <c r="L83" s="375">
        <f>ROUND(D83-K83,2)</f>
        <v>0</v>
      </c>
      <c r="M83" s="137" t="s">
        <v>244</v>
      </c>
    </row>
    <row r="84" spans="1:13" x14ac:dyDescent="0.2">
      <c r="A84" s="76" t="s">
        <v>91</v>
      </c>
      <c r="B84" s="189" t="s">
        <v>160</v>
      </c>
      <c r="C84" s="101" t="s">
        <v>273</v>
      </c>
      <c r="D84" s="363">
        <f>IF(EAA!E5&gt;0,EAA!E5,EAA!E5*-1)</f>
        <v>17904459.429999992</v>
      </c>
      <c r="E84" s="102" t="s">
        <v>272</v>
      </c>
      <c r="F84" s="197">
        <f>IF(ESF!B5&gt;0,ESF!B5,ESF!B5*-1)</f>
        <v>17904459.43</v>
      </c>
      <c r="G84" s="382">
        <f t="shared" ref="G84:G99" si="8">ROUND(D84-F84,2)</f>
        <v>0</v>
      </c>
      <c r="H84" s="101" t="s">
        <v>273</v>
      </c>
      <c r="I84" s="361">
        <f>IF(EAA!B5&gt;0,EAA!B5,EAA!B5*-1)</f>
        <v>16093459</v>
      </c>
      <c r="J84" s="102" t="s">
        <v>272</v>
      </c>
      <c r="K84" s="385">
        <f>IF(ESF!C5&gt;0,ESF!C5,ESF!C5*-1)</f>
        <v>16093459</v>
      </c>
      <c r="L84" s="376">
        <f t="shared" si="7"/>
        <v>0</v>
      </c>
      <c r="M84" s="159" t="s">
        <v>160</v>
      </c>
    </row>
    <row r="85" spans="1:13" x14ac:dyDescent="0.2">
      <c r="A85" s="79"/>
      <c r="B85" s="168" t="s">
        <v>162</v>
      </c>
      <c r="C85" s="122" t="s">
        <v>273</v>
      </c>
      <c r="D85" s="364">
        <f>IF(EAA!E6&gt;0,EAA!E6,EAA!E6*-1)</f>
        <v>5779450.6700000018</v>
      </c>
      <c r="E85" s="94" t="s">
        <v>272</v>
      </c>
      <c r="F85" s="123">
        <f>IF(ESF!B6&gt;0,ESF!B6,ESF!B6*-1)</f>
        <v>5779450.6699999999</v>
      </c>
      <c r="G85" s="383">
        <f t="shared" si="8"/>
        <v>0</v>
      </c>
      <c r="H85" s="122" t="s">
        <v>273</v>
      </c>
      <c r="I85" s="370">
        <f>IF(EAA!B6&gt;0,EAA!B6,EAA!B6*-1)</f>
        <v>5174125.67</v>
      </c>
      <c r="J85" s="94" t="s">
        <v>272</v>
      </c>
      <c r="K85" s="370">
        <f>IF(ESF!C6&gt;0,ESF!C6,ESF!C6*-1)</f>
        <v>5174125.67</v>
      </c>
      <c r="L85" s="377">
        <f t="shared" si="7"/>
        <v>0</v>
      </c>
      <c r="M85" s="160" t="s">
        <v>162</v>
      </c>
    </row>
    <row r="86" spans="1:13" x14ac:dyDescent="0.2">
      <c r="A86" s="79"/>
      <c r="B86" s="168" t="s">
        <v>164</v>
      </c>
      <c r="C86" s="122" t="s">
        <v>273</v>
      </c>
      <c r="D86" s="364">
        <f>IF(EAA!E7&gt;0,EAA!E7,EAA!E7*-1)</f>
        <v>744378.90000000037</v>
      </c>
      <c r="E86" s="94" t="s">
        <v>272</v>
      </c>
      <c r="F86" s="123">
        <f>IF(ESF!B7&gt;0,ESF!B7,ESF!B7*-1)</f>
        <v>744378.9</v>
      </c>
      <c r="G86" s="383">
        <f t="shared" si="8"/>
        <v>0</v>
      </c>
      <c r="H86" s="122" t="s">
        <v>273</v>
      </c>
      <c r="I86" s="370">
        <f>IF(EAA!B7&gt;0,EAA!B7,EAA!B7*-1)</f>
        <v>4822903.1100000003</v>
      </c>
      <c r="J86" s="94" t="s">
        <v>272</v>
      </c>
      <c r="K86" s="370">
        <f>IF(ESF!C7&gt;0,ESF!C7,ESF!C7*-1)</f>
        <v>4822903.1100000003</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266393.95</v>
      </c>
      <c r="E92" s="94" t="s">
        <v>272</v>
      </c>
      <c r="F92" s="123">
        <f>IF(ESF!B17&gt;0,ESF!B17,ESF!B17*-1)</f>
        <v>266393.95</v>
      </c>
      <c r="G92" s="383">
        <f t="shared" si="8"/>
        <v>0</v>
      </c>
      <c r="H92" s="122" t="s">
        <v>273</v>
      </c>
      <c r="I92" s="370">
        <f>IF(EAA!B14&gt;0,EAA!B14,EAA!B14*-1)</f>
        <v>266393.95</v>
      </c>
      <c r="J92" s="94" t="s">
        <v>272</v>
      </c>
      <c r="K92" s="370">
        <f>IF(ESF!C17&gt;0,ESF!C17,ESF!C17*-1)</f>
        <v>266393.95</v>
      </c>
      <c r="L92" s="377">
        <f t="shared" si="7"/>
        <v>0</v>
      </c>
      <c r="M92" s="160" t="s">
        <v>180</v>
      </c>
    </row>
    <row r="93" spans="1:13" ht="22.5" x14ac:dyDescent="0.2">
      <c r="A93" s="79"/>
      <c r="B93" s="168" t="s">
        <v>182</v>
      </c>
      <c r="C93" s="122" t="s">
        <v>273</v>
      </c>
      <c r="D93" s="364">
        <f>IF(EAA!E15&gt;0,EAA!E15,EAA!E15*-1)</f>
        <v>355520782.51000005</v>
      </c>
      <c r="E93" s="94" t="s">
        <v>272</v>
      </c>
      <c r="F93" s="123">
        <f>IF(ESF!B18&gt;0,ESF!B18,ESF!B18*-1)</f>
        <v>355520782.50999999</v>
      </c>
      <c r="G93" s="383">
        <f t="shared" si="8"/>
        <v>0</v>
      </c>
      <c r="H93" s="122" t="s">
        <v>273</v>
      </c>
      <c r="I93" s="370">
        <f>IF(EAA!B15&gt;0,EAA!B15,EAA!B15*-1)</f>
        <v>340994955.75</v>
      </c>
      <c r="J93" s="94" t="s">
        <v>272</v>
      </c>
      <c r="K93" s="370">
        <f>IF(ESF!C18&gt;0,ESF!C18,ESF!C18*-1)</f>
        <v>340994955.75</v>
      </c>
      <c r="L93" s="377">
        <f t="shared" si="7"/>
        <v>0</v>
      </c>
      <c r="M93" s="160" t="s">
        <v>182</v>
      </c>
    </row>
    <row r="94" spans="1:13" x14ac:dyDescent="0.2">
      <c r="A94" s="79"/>
      <c r="B94" s="168" t="s">
        <v>184</v>
      </c>
      <c r="C94" s="122" t="s">
        <v>273</v>
      </c>
      <c r="D94" s="364">
        <f>IF(EAA!E16&gt;0,EAA!E16,EAA!E16*-1)</f>
        <v>36070705.93</v>
      </c>
      <c r="E94" s="94" t="s">
        <v>272</v>
      </c>
      <c r="F94" s="123">
        <f>IF(ESF!B19&gt;0,ESF!B19,ESF!B19*-1)</f>
        <v>36070705.93</v>
      </c>
      <c r="G94" s="383">
        <f t="shared" si="8"/>
        <v>0</v>
      </c>
      <c r="H94" s="122" t="s">
        <v>273</v>
      </c>
      <c r="I94" s="370">
        <f>IF(EAA!B16&gt;0,EAA!B16,EAA!B16*-1)</f>
        <v>34110043.93</v>
      </c>
      <c r="J94" s="94" t="s">
        <v>272</v>
      </c>
      <c r="K94" s="370">
        <f>IF(ESF!C19&gt;0,ESF!C19,ESF!C19*-1)</f>
        <v>34110043.93</v>
      </c>
      <c r="L94" s="377">
        <f t="shared" si="7"/>
        <v>0</v>
      </c>
      <c r="M94" s="160" t="s">
        <v>184</v>
      </c>
    </row>
    <row r="95" spans="1:13" x14ac:dyDescent="0.2">
      <c r="A95" s="79"/>
      <c r="B95" s="168" t="s">
        <v>186</v>
      </c>
      <c r="C95" s="122" t="s">
        <v>273</v>
      </c>
      <c r="D95" s="364">
        <f>IF(EAA!E17&gt;0,EAA!E17,EAA!E17*-1)</f>
        <v>558751.5</v>
      </c>
      <c r="E95" s="94" t="s">
        <v>272</v>
      </c>
      <c r="F95" s="123">
        <f>IF(ESF!B20&gt;0,ESF!B20,ESF!B20*-1)</f>
        <v>558751.5</v>
      </c>
      <c r="G95" s="383">
        <f t="shared" si="8"/>
        <v>0</v>
      </c>
      <c r="H95" s="122" t="s">
        <v>273</v>
      </c>
      <c r="I95" s="370">
        <f>IF(EAA!B17&gt;0,EAA!B17,EAA!B17*-1)</f>
        <v>453163.5</v>
      </c>
      <c r="J95" s="94" t="s">
        <v>272</v>
      </c>
      <c r="K95" s="370">
        <f>IF(ESF!C20&gt;0,ESF!C20,ESF!C20*-1)</f>
        <v>453163.5</v>
      </c>
      <c r="L95" s="377">
        <f t="shared" si="7"/>
        <v>0</v>
      </c>
      <c r="M95" s="160" t="s">
        <v>186</v>
      </c>
    </row>
    <row r="96" spans="1:13" ht="22.5" x14ac:dyDescent="0.2">
      <c r="A96" s="79"/>
      <c r="B96" s="168" t="s">
        <v>188</v>
      </c>
      <c r="C96" s="122" t="s">
        <v>273</v>
      </c>
      <c r="D96" s="364">
        <f>IF(EAA!E18&gt;0,EAA!E18,EAA!E18*-1)</f>
        <v>28275726.91</v>
      </c>
      <c r="E96" s="94" t="s">
        <v>272</v>
      </c>
      <c r="F96" s="123">
        <f>IF(ESF!B21&gt;0,ESF!B21,ESF!B21*-1)</f>
        <v>28275726.91</v>
      </c>
      <c r="G96" s="383">
        <f t="shared" si="8"/>
        <v>0</v>
      </c>
      <c r="H96" s="122" t="s">
        <v>273</v>
      </c>
      <c r="I96" s="370">
        <f>IF(EAA!B18&gt;0,EAA!B18,EAA!B18*-1)</f>
        <v>26901472.399999999</v>
      </c>
      <c r="J96" s="94" t="s">
        <v>272</v>
      </c>
      <c r="K96" s="370">
        <f>IF(ESF!C21&gt;0,ESF!C21,ESF!C21*-1)</f>
        <v>26901472.399999999</v>
      </c>
      <c r="L96" s="377">
        <f t="shared" si="7"/>
        <v>0</v>
      </c>
      <c r="M96" s="160" t="s">
        <v>188</v>
      </c>
    </row>
    <row r="97" spans="1:13" x14ac:dyDescent="0.2">
      <c r="A97" s="79"/>
      <c r="B97" s="168" t="s">
        <v>190</v>
      </c>
      <c r="C97" s="122" t="s">
        <v>273</v>
      </c>
      <c r="D97" s="364">
        <f>IF(EAA!E19&gt;0,EAA!E19,EAA!E19*-1)</f>
        <v>1064994.25</v>
      </c>
      <c r="E97" s="94" t="s">
        <v>272</v>
      </c>
      <c r="F97" s="123">
        <f>IF(ESF!B22&gt;0,ESF!B22,ESF!B22*-1)</f>
        <v>1064994.25</v>
      </c>
      <c r="G97" s="383">
        <f t="shared" si="8"/>
        <v>0</v>
      </c>
      <c r="H97" s="122" t="s">
        <v>273</v>
      </c>
      <c r="I97" s="370">
        <f>IF(EAA!B19&gt;0,EAA!B19,EAA!B19*-1)</f>
        <v>1064994.25</v>
      </c>
      <c r="J97" s="94" t="s">
        <v>272</v>
      </c>
      <c r="K97" s="370">
        <f>IF(ESF!C22&gt;0,ESF!C22,ESF!C22*-1)</f>
        <v>1064994.25</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1811000.4299999923</v>
      </c>
      <c r="E100" s="131" t="s">
        <v>288</v>
      </c>
      <c r="F100" s="133">
        <f>IF(CSF!$B5&gt;0,CSF!$B5,CSF!$C5)</f>
        <v>1811000.43</v>
      </c>
      <c r="G100" s="394">
        <f>ROUND(D100-F100,2)</f>
        <v>0</v>
      </c>
      <c r="H100" s="435"/>
      <c r="I100" s="436"/>
      <c r="J100" s="436"/>
      <c r="K100" s="134"/>
      <c r="L100" s="135"/>
      <c r="M100" s="162" t="s">
        <v>160</v>
      </c>
    </row>
    <row r="101" spans="1:13" x14ac:dyDescent="0.2">
      <c r="A101" s="67"/>
      <c r="B101" s="169" t="s">
        <v>162</v>
      </c>
      <c r="C101" s="122" t="s">
        <v>273</v>
      </c>
      <c r="D101" s="387">
        <f>IF(EAA!F6&gt;0,EAA!F6,EAA!F6*-1)</f>
        <v>605325.00000000186</v>
      </c>
      <c r="E101" s="94" t="s">
        <v>288</v>
      </c>
      <c r="F101" s="123">
        <f>IF(CSF!$B6&gt;0,CSF!$B6,CSF!$C6)</f>
        <v>605325</v>
      </c>
      <c r="G101" s="383">
        <f>ROUND(D101-F101,2)</f>
        <v>0</v>
      </c>
      <c r="H101" s="435"/>
      <c r="I101" s="436"/>
      <c r="J101" s="436"/>
      <c r="K101" s="134"/>
      <c r="L101" s="135"/>
      <c r="M101" s="162" t="s">
        <v>162</v>
      </c>
    </row>
    <row r="102" spans="1:13" x14ac:dyDescent="0.2">
      <c r="A102" s="67"/>
      <c r="B102" s="169" t="s">
        <v>164</v>
      </c>
      <c r="C102" s="122" t="s">
        <v>273</v>
      </c>
      <c r="D102" s="387">
        <f>IF(EAA!F7&gt;0,EAA!F7,EAA!F7*-1)</f>
        <v>4078524.21</v>
      </c>
      <c r="E102" s="94" t="s">
        <v>288</v>
      </c>
      <c r="F102" s="123">
        <f>IF(CSF!$B7&gt;0,CSF!$B7,CSF!$C7)</f>
        <v>4078524.21</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14525826.76000005</v>
      </c>
      <c r="E109" s="94" t="s">
        <v>288</v>
      </c>
      <c r="F109" s="123">
        <f>IF(CSF!$B16&gt;0,CSF!$B16,CSF!$C16)</f>
        <v>14525826.76</v>
      </c>
      <c r="G109" s="383">
        <f t="shared" si="9"/>
        <v>0</v>
      </c>
      <c r="H109" s="435"/>
      <c r="I109" s="436"/>
      <c r="J109" s="436"/>
      <c r="K109" s="134"/>
      <c r="L109" s="135"/>
      <c r="M109" s="162" t="s">
        <v>182</v>
      </c>
    </row>
    <row r="110" spans="1:13" x14ac:dyDescent="0.2">
      <c r="A110" s="67"/>
      <c r="B110" s="169" t="s">
        <v>184</v>
      </c>
      <c r="C110" s="122" t="s">
        <v>273</v>
      </c>
      <c r="D110" s="387">
        <f>IF(EAA!F16&gt;0,EAA!F16,EAA!F16*-1)</f>
        <v>1960662</v>
      </c>
      <c r="E110" s="94" t="s">
        <v>288</v>
      </c>
      <c r="F110" s="123">
        <f>IF(CSF!$B17&gt;0,CSF!$B17,CSF!$C17)</f>
        <v>1960662</v>
      </c>
      <c r="G110" s="383">
        <f t="shared" si="9"/>
        <v>0</v>
      </c>
      <c r="H110" s="435"/>
      <c r="I110" s="436"/>
      <c r="J110" s="436"/>
      <c r="K110" s="134"/>
      <c r="L110" s="135"/>
      <c r="M110" s="162" t="s">
        <v>184</v>
      </c>
    </row>
    <row r="111" spans="1:13" x14ac:dyDescent="0.2">
      <c r="A111" s="67"/>
      <c r="B111" s="169" t="s">
        <v>186</v>
      </c>
      <c r="C111" s="122" t="s">
        <v>273</v>
      </c>
      <c r="D111" s="387">
        <f>IF(EAA!F17&gt;0,EAA!F17,EAA!F17*-1)</f>
        <v>105588</v>
      </c>
      <c r="E111" s="94" t="s">
        <v>288</v>
      </c>
      <c r="F111" s="123">
        <f>IF(CSF!$B18&gt;0,CSF!$B18,CSF!$C18)</f>
        <v>105588</v>
      </c>
      <c r="G111" s="383">
        <f t="shared" si="9"/>
        <v>0</v>
      </c>
      <c r="H111" s="435"/>
      <c r="I111" s="436"/>
      <c r="J111" s="436"/>
      <c r="K111" s="134"/>
      <c r="L111" s="135"/>
      <c r="M111" s="162" t="s">
        <v>186</v>
      </c>
    </row>
    <row r="112" spans="1:13" ht="22.5" x14ac:dyDescent="0.2">
      <c r="A112" s="67"/>
      <c r="B112" s="169" t="s">
        <v>188</v>
      </c>
      <c r="C112" s="122" t="s">
        <v>273</v>
      </c>
      <c r="D112" s="387">
        <f>IF(EAA!F18&gt;0,EAA!F18,EAA!F18*-1)</f>
        <v>1374254.5100000016</v>
      </c>
      <c r="E112" s="94" t="s">
        <v>288</v>
      </c>
      <c r="F112" s="123">
        <f>IF(CSF!$B19&gt;0,CSF!$B19,CSF!$C19)</f>
        <v>1374254.51</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9463166.8500000015</v>
      </c>
      <c r="E116" s="91" t="s">
        <v>272</v>
      </c>
      <c r="F116" s="356">
        <f>IF(ESF!E26&gt;0,ESF!E26,ESF!E26*-1)</f>
        <v>9463166.8499999996</v>
      </c>
      <c r="G116" s="381">
        <f>ROUND(D116-F116,2)</f>
        <v>0</v>
      </c>
      <c r="H116" s="90" t="s">
        <v>287</v>
      </c>
      <c r="I116" s="367">
        <f>IF(ADP!D34&gt;0,ADP!D34,ADP!D34*-1)</f>
        <v>10075593.760000002</v>
      </c>
      <c r="J116" s="91" t="s">
        <v>272</v>
      </c>
      <c r="K116" s="367">
        <f>IF(ESF!F26&gt;0,ESF!F26,ESF!F26*-1)</f>
        <v>10075593.76</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712</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97050724.239999995</v>
      </c>
      <c r="D5" s="343">
        <f>D6+D7</f>
        <v>57360992.270000003</v>
      </c>
      <c r="E5" s="343">
        <f>E6+E7</f>
        <v>57360992.270000003</v>
      </c>
    </row>
    <row r="6" spans="1:5" ht="12.95" customHeight="1" x14ac:dyDescent="0.2">
      <c r="A6" s="344"/>
      <c r="B6" s="345" t="s">
        <v>622</v>
      </c>
      <c r="C6" s="346"/>
      <c r="D6" s="346"/>
      <c r="E6" s="346"/>
    </row>
    <row r="7" spans="1:5" ht="12.95" customHeight="1" x14ac:dyDescent="0.2">
      <c r="A7" s="344"/>
      <c r="B7" s="345" t="s">
        <v>623</v>
      </c>
      <c r="C7" s="346">
        <v>97050724.239999995</v>
      </c>
      <c r="D7" s="346">
        <v>57360992.270000003</v>
      </c>
      <c r="E7" s="346">
        <v>57360992.270000003</v>
      </c>
    </row>
    <row r="8" spans="1:5" x14ac:dyDescent="0.2">
      <c r="A8" s="344"/>
      <c r="B8" s="347"/>
      <c r="C8" s="346"/>
      <c r="D8" s="346"/>
      <c r="E8" s="346"/>
    </row>
    <row r="9" spans="1:5" ht="12.95" customHeight="1" x14ac:dyDescent="0.2">
      <c r="A9" s="341" t="s">
        <v>624</v>
      </c>
      <c r="B9" s="342"/>
      <c r="C9" s="343">
        <f>C10+C11</f>
        <v>97050724.239999995</v>
      </c>
      <c r="D9" s="343">
        <f>D10+D11</f>
        <v>58294856.090000004</v>
      </c>
      <c r="E9" s="343">
        <f>E10+E11</f>
        <v>58294856.090000004</v>
      </c>
    </row>
    <row r="10" spans="1:5" ht="12.95" customHeight="1" x14ac:dyDescent="0.2">
      <c r="A10" s="344"/>
      <c r="B10" s="345" t="s">
        <v>625</v>
      </c>
      <c r="C10" s="346"/>
      <c r="D10" s="346"/>
      <c r="E10" s="346"/>
    </row>
    <row r="11" spans="1:5" ht="12.95" customHeight="1" x14ac:dyDescent="0.2">
      <c r="A11" s="344"/>
      <c r="B11" s="345" t="s">
        <v>626</v>
      </c>
      <c r="C11" s="346">
        <v>97050724.239999995</v>
      </c>
      <c r="D11" s="346">
        <v>58294856.090000004</v>
      </c>
      <c r="E11" s="346">
        <v>58294856.090000004</v>
      </c>
    </row>
    <row r="12" spans="1:5" x14ac:dyDescent="0.2">
      <c r="A12" s="344"/>
      <c r="B12" s="347"/>
      <c r="C12" s="346"/>
      <c r="D12" s="346"/>
      <c r="E12" s="346"/>
    </row>
    <row r="13" spans="1:5" ht="12.95" customHeight="1" x14ac:dyDescent="0.2">
      <c r="A13" s="341" t="s">
        <v>627</v>
      </c>
      <c r="B13" s="342"/>
      <c r="C13" s="343">
        <f>C5-C9</f>
        <v>0</v>
      </c>
      <c r="D13" s="343">
        <f>D5-D9</f>
        <v>-933863.8200000003</v>
      </c>
      <c r="E13" s="343">
        <f>E5-E9</f>
        <v>-933863.8200000003</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-933863.8200000003</v>
      </c>
      <c r="E17" s="343">
        <f>E13</f>
        <v>-933863.8200000003</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-933863.8200000003</v>
      </c>
      <c r="E21" s="343">
        <f>E17+E19</f>
        <v>-933863.8200000003</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97050724.239999995</v>
      </c>
      <c r="F7" s="207" t="s">
        <v>328</v>
      </c>
      <c r="G7" s="207" t="s">
        <v>329</v>
      </c>
      <c r="H7" s="208">
        <f>+Memoria!C41</f>
        <v>97050724.239999995</v>
      </c>
      <c r="I7" s="209">
        <f>ROUND(E7-H7,2)</f>
        <v>0</v>
      </c>
    </row>
    <row r="8" spans="1:12" ht="22.5" x14ac:dyDescent="0.2">
      <c r="A8" s="210" t="s">
        <v>293</v>
      </c>
      <c r="B8" s="5" t="s">
        <v>330</v>
      </c>
      <c r="C8" s="211" t="s">
        <v>326</v>
      </c>
      <c r="D8" s="211" t="s">
        <v>331</v>
      </c>
      <c r="E8" s="212">
        <f>+EAI!C15</f>
        <v>9185063.4199999999</v>
      </c>
      <c r="F8" s="211" t="s">
        <v>328</v>
      </c>
      <c r="G8" s="211" t="s">
        <v>332</v>
      </c>
      <c r="H8" s="212">
        <f>+Memoria!C43</f>
        <v>9185063.4199999999</v>
      </c>
      <c r="I8" s="213">
        <f>ROUND(E8-H8,2)</f>
        <v>0</v>
      </c>
    </row>
    <row r="9" spans="1:12" x14ac:dyDescent="0.2">
      <c r="A9" s="210" t="s">
        <v>295</v>
      </c>
      <c r="B9" s="5" t="s">
        <v>333</v>
      </c>
      <c r="C9" s="211" t="s">
        <v>326</v>
      </c>
      <c r="D9" s="211" t="s">
        <v>334</v>
      </c>
      <c r="E9" s="212">
        <f>+EAI!E15</f>
        <v>57360992.270000003</v>
      </c>
      <c r="F9" s="211" t="s">
        <v>328</v>
      </c>
      <c r="G9" s="211" t="s">
        <v>335</v>
      </c>
      <c r="H9" s="212">
        <f>+Memoria!C44+Memoria!C45</f>
        <v>57360992.270000003</v>
      </c>
      <c r="I9" s="213">
        <f>ROUND(E9-H9,2)</f>
        <v>0</v>
      </c>
    </row>
    <row r="10" spans="1:12" ht="12" thickBot="1" x14ac:dyDescent="0.25">
      <c r="A10" s="210" t="s">
        <v>297</v>
      </c>
      <c r="B10" s="5" t="s">
        <v>336</v>
      </c>
      <c r="C10" s="211" t="s">
        <v>326</v>
      </c>
      <c r="D10" s="211" t="s">
        <v>337</v>
      </c>
      <c r="E10" s="212">
        <f>+EAI!F15</f>
        <v>57360992.270000003</v>
      </c>
      <c r="F10" s="211" t="s">
        <v>328</v>
      </c>
      <c r="G10" s="211" t="s">
        <v>338</v>
      </c>
      <c r="H10" s="212">
        <f>+Memoria!C45</f>
        <v>57360992.270000003</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+CA!B31</f>
        <v>97050724.239999965</v>
      </c>
      <c r="F12" s="211" t="s">
        <v>328</v>
      </c>
      <c r="G12" s="211" t="s">
        <v>342</v>
      </c>
      <c r="H12" s="212">
        <f>+Memoria!C50</f>
        <v>97050724.239999995</v>
      </c>
      <c r="I12" s="213">
        <f>+ROUND(E12-H12,2)</f>
        <v>0</v>
      </c>
      <c r="L12" s="463"/>
    </row>
    <row r="13" spans="1:12" ht="22.5" x14ac:dyDescent="0.2">
      <c r="A13" s="210" t="s">
        <v>302</v>
      </c>
      <c r="B13" s="5" t="s">
        <v>343</v>
      </c>
      <c r="C13" s="211" t="s">
        <v>340</v>
      </c>
      <c r="D13" s="211" t="s">
        <v>331</v>
      </c>
      <c r="E13" s="212">
        <f>+CA!C31</f>
        <v>30405031.609999992</v>
      </c>
      <c r="F13" s="211" t="s">
        <v>328</v>
      </c>
      <c r="G13" s="211" t="s">
        <v>344</v>
      </c>
      <c r="H13" s="212">
        <f>+Memoria!C52</f>
        <v>30405031.609999999</v>
      </c>
      <c r="I13" s="213">
        <f>+ROUND(E13-H13,2)</f>
        <v>0</v>
      </c>
    </row>
    <row r="14" spans="1:12" x14ac:dyDescent="0.2">
      <c r="A14" s="210" t="s">
        <v>304</v>
      </c>
      <c r="B14" s="5" t="s">
        <v>345</v>
      </c>
      <c r="C14" s="211" t="s">
        <v>340</v>
      </c>
      <c r="D14" s="211" t="s">
        <v>334</v>
      </c>
      <c r="E14" s="212">
        <f>+CA!E31</f>
        <v>58294856.090000011</v>
      </c>
      <c r="F14" s="211" t="s">
        <v>328</v>
      </c>
      <c r="G14" s="211" t="s">
        <v>636</v>
      </c>
      <c r="H14" s="212">
        <f>+Memoria!C54+Memoria!C55+Memoria!C56</f>
        <v>58294856.090000004</v>
      </c>
      <c r="I14" s="213">
        <f>ROUND(E14-H14,2)</f>
        <v>0</v>
      </c>
    </row>
    <row r="15" spans="1:12" x14ac:dyDescent="0.2">
      <c r="A15" s="210" t="s">
        <v>306</v>
      </c>
      <c r="B15" s="5" t="s">
        <v>346</v>
      </c>
      <c r="C15" s="211" t="s">
        <v>340</v>
      </c>
      <c r="D15" s="211" t="s">
        <v>347</v>
      </c>
      <c r="E15" s="212">
        <f>+CA!F31</f>
        <v>58294856.090000011</v>
      </c>
      <c r="F15" s="211" t="s">
        <v>328</v>
      </c>
      <c r="G15" s="211">
        <v>8.25</v>
      </c>
      <c r="H15" s="212">
        <f>+Memoria!C56</f>
        <v>58294856.090000004</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97050724.239999995</v>
      </c>
      <c r="F17" s="211" t="s">
        <v>328</v>
      </c>
      <c r="G17" s="211" t="s">
        <v>342</v>
      </c>
      <c r="H17" s="212">
        <f>+Memoria!C50</f>
        <v>97050724.239999995</v>
      </c>
      <c r="I17" s="213">
        <f>+ROUND(E17-H17,2)</f>
        <v>0</v>
      </c>
    </row>
    <row r="18" spans="1:9" ht="22.5" x14ac:dyDescent="0.2">
      <c r="A18" s="210" t="s">
        <v>302</v>
      </c>
      <c r="B18" s="5" t="s">
        <v>350</v>
      </c>
      <c r="C18" s="211" t="s">
        <v>349</v>
      </c>
      <c r="D18" s="211" t="s">
        <v>331</v>
      </c>
      <c r="E18" s="212">
        <f>+CTG!C15</f>
        <v>30405031.609999999</v>
      </c>
      <c r="F18" s="211" t="s">
        <v>328</v>
      </c>
      <c r="G18" s="211" t="s">
        <v>344</v>
      </c>
      <c r="H18" s="212">
        <f>+Memoria!C52</f>
        <v>30405031.609999999</v>
      </c>
      <c r="I18" s="213">
        <f>+ROUND(E18-H18,2)</f>
        <v>0</v>
      </c>
    </row>
    <row r="19" spans="1:9" x14ac:dyDescent="0.2">
      <c r="A19" s="210" t="s">
        <v>304</v>
      </c>
      <c r="B19" s="5" t="s">
        <v>351</v>
      </c>
      <c r="C19" s="211" t="s">
        <v>349</v>
      </c>
      <c r="D19" s="211" t="s">
        <v>334</v>
      </c>
      <c r="E19" s="212">
        <f>+CTG!E15</f>
        <v>58294856.089999996</v>
      </c>
      <c r="F19" s="211" t="s">
        <v>328</v>
      </c>
      <c r="G19" s="211" t="s">
        <v>636</v>
      </c>
      <c r="H19" s="212">
        <f>+Memoria!C54+Memoria!C55+Memoria!C56</f>
        <v>58294856.090000004</v>
      </c>
      <c r="I19" s="213">
        <f>+ROUND(E19-H19,2)</f>
        <v>0</v>
      </c>
    </row>
    <row r="20" spans="1:9" x14ac:dyDescent="0.2">
      <c r="A20" s="210" t="s">
        <v>306</v>
      </c>
      <c r="B20" s="5" t="s">
        <v>352</v>
      </c>
      <c r="C20" s="211" t="s">
        <v>349</v>
      </c>
      <c r="D20" s="211" t="s">
        <v>347</v>
      </c>
      <c r="E20" s="212">
        <f>+CTG!F15</f>
        <v>58294856.089999996</v>
      </c>
      <c r="F20" s="211" t="s">
        <v>328</v>
      </c>
      <c r="G20" s="211">
        <v>8.25</v>
      </c>
      <c r="H20" s="212">
        <f>+Memoria!C56</f>
        <v>58294856.090000004</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97050724.239999995</v>
      </c>
      <c r="F22" s="211" t="s">
        <v>328</v>
      </c>
      <c r="G22" s="211" t="s">
        <v>342</v>
      </c>
      <c r="H22" s="212">
        <f>+Memoria!C50</f>
        <v>97050724.239999995</v>
      </c>
      <c r="I22" s="213">
        <f>+ROUND(E22-H22,2)</f>
        <v>0</v>
      </c>
    </row>
    <row r="23" spans="1:9" ht="22.5" x14ac:dyDescent="0.2">
      <c r="A23" s="210" t="s">
        <v>302</v>
      </c>
      <c r="B23" s="5" t="s">
        <v>355</v>
      </c>
      <c r="C23" s="211" t="s">
        <v>354</v>
      </c>
      <c r="D23" s="211" t="s">
        <v>331</v>
      </c>
      <c r="E23" s="212">
        <f>+COG!C76</f>
        <v>30405031.609999999</v>
      </c>
      <c r="F23" s="211" t="s">
        <v>328</v>
      </c>
      <c r="G23" s="211" t="s">
        <v>344</v>
      </c>
      <c r="H23" s="212">
        <f>+Memoria!C52</f>
        <v>30405031.609999999</v>
      </c>
      <c r="I23" s="213">
        <f>+ROUND(E23-H23,2)</f>
        <v>0</v>
      </c>
    </row>
    <row r="24" spans="1:9" x14ac:dyDescent="0.2">
      <c r="A24" s="210" t="s">
        <v>304</v>
      </c>
      <c r="B24" s="5" t="s">
        <v>356</v>
      </c>
      <c r="C24" s="211" t="s">
        <v>354</v>
      </c>
      <c r="D24" s="211" t="s">
        <v>334</v>
      </c>
      <c r="E24" s="212">
        <f>+COG!E76</f>
        <v>58294856.089999996</v>
      </c>
      <c r="F24" s="211" t="s">
        <v>328</v>
      </c>
      <c r="G24" s="211" t="s">
        <v>636</v>
      </c>
      <c r="H24" s="212">
        <f>+Memoria!C54+Memoria!C55+Memoria!C56</f>
        <v>58294856.090000004</v>
      </c>
      <c r="I24" s="213">
        <f>+ROUND(E24-H24,2)</f>
        <v>0</v>
      </c>
    </row>
    <row r="25" spans="1:9" x14ac:dyDescent="0.2">
      <c r="A25" s="210" t="s">
        <v>306</v>
      </c>
      <c r="B25" s="5" t="s">
        <v>357</v>
      </c>
      <c r="C25" s="211" t="s">
        <v>354</v>
      </c>
      <c r="D25" s="211" t="s">
        <v>347</v>
      </c>
      <c r="E25" s="212">
        <f>+COG!F76</f>
        <v>58294856.089999996</v>
      </c>
      <c r="F25" s="211" t="s">
        <v>328</v>
      </c>
      <c r="G25" s="211">
        <v>8.25</v>
      </c>
      <c r="H25" s="212">
        <f>+Memoria!C56</f>
        <v>58294856.090000004</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97050724.24000001</v>
      </c>
      <c r="F27" s="211" t="s">
        <v>328</v>
      </c>
      <c r="G27" s="211" t="s">
        <v>342</v>
      </c>
      <c r="H27" s="212">
        <f>+Memoria!C50</f>
        <v>97050724.239999995</v>
      </c>
      <c r="I27" s="213">
        <f>+ROUND(E27-H27,2)</f>
        <v>0</v>
      </c>
    </row>
    <row r="28" spans="1:9" ht="22.5" x14ac:dyDescent="0.2">
      <c r="A28" s="210" t="s">
        <v>302</v>
      </c>
      <c r="B28" s="5" t="s">
        <v>360</v>
      </c>
      <c r="C28" s="211" t="s">
        <v>359</v>
      </c>
      <c r="D28" s="211" t="s">
        <v>331</v>
      </c>
      <c r="E28" s="212">
        <f>+CFG!C41</f>
        <v>30405031.609999999</v>
      </c>
      <c r="F28" s="211" t="s">
        <v>328</v>
      </c>
      <c r="G28" s="211" t="s">
        <v>344</v>
      </c>
      <c r="H28" s="212">
        <f>+Memoria!C52</f>
        <v>30405031.609999999</v>
      </c>
      <c r="I28" s="213">
        <f>+ROUND(E28-H28,2)</f>
        <v>0</v>
      </c>
    </row>
    <row r="29" spans="1:9" x14ac:dyDescent="0.2">
      <c r="A29" s="210" t="s">
        <v>304</v>
      </c>
      <c r="B29" s="5" t="s">
        <v>361</v>
      </c>
      <c r="C29" s="211" t="s">
        <v>359</v>
      </c>
      <c r="D29" s="211" t="s">
        <v>334</v>
      </c>
      <c r="E29" s="212">
        <f>+CFG!E41</f>
        <v>58294856.090000004</v>
      </c>
      <c r="F29" s="211" t="s">
        <v>328</v>
      </c>
      <c r="G29" s="211" t="s">
        <v>636</v>
      </c>
      <c r="H29" s="212">
        <f>+Memoria!C54+Memoria!C55+Memoria!C56</f>
        <v>58294856.090000004</v>
      </c>
      <c r="I29" s="213">
        <f>+ROUND(E29-H29,2)</f>
        <v>0</v>
      </c>
    </row>
    <row r="30" spans="1:9" x14ac:dyDescent="0.2">
      <c r="A30" s="210" t="s">
        <v>306</v>
      </c>
      <c r="B30" s="5" t="s">
        <v>362</v>
      </c>
      <c r="C30" s="211" t="s">
        <v>359</v>
      </c>
      <c r="D30" s="211" t="s">
        <v>347</v>
      </c>
      <c r="E30" s="212">
        <f>+CFG!F41</f>
        <v>58294856.090000004</v>
      </c>
      <c r="F30" s="211" t="s">
        <v>328</v>
      </c>
      <c r="G30" s="211">
        <v>8.25</v>
      </c>
      <c r="H30" s="212">
        <f>+Memoria!C56</f>
        <v>58294856.090000004</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97050724.24000001</v>
      </c>
      <c r="F39" s="211" t="s">
        <v>328</v>
      </c>
      <c r="G39" s="211" t="s">
        <v>342</v>
      </c>
      <c r="H39" s="212">
        <f>+Memoria!C50</f>
        <v>97050724.239999995</v>
      </c>
      <c r="I39" s="213">
        <f>+ROUND(E39-H39,2)</f>
        <v>0</v>
      </c>
    </row>
    <row r="40" spans="1:9" ht="22.5" x14ac:dyDescent="0.2">
      <c r="A40" s="210" t="s">
        <v>315</v>
      </c>
      <c r="B40" s="65" t="s">
        <v>380</v>
      </c>
      <c r="C40" s="211" t="s">
        <v>379</v>
      </c>
      <c r="D40" s="211" t="s">
        <v>331</v>
      </c>
      <c r="E40" s="212">
        <f>+GCP!C37</f>
        <v>30405031.609999999</v>
      </c>
      <c r="F40" s="211" t="s">
        <v>328</v>
      </c>
      <c r="G40" s="211" t="s">
        <v>344</v>
      </c>
      <c r="H40" s="212">
        <f>+Memoria!C52</f>
        <v>30405031.609999999</v>
      </c>
      <c r="I40" s="213">
        <f>+ROUND(E40-H40,2)</f>
        <v>0</v>
      </c>
    </row>
    <row r="41" spans="1:9" x14ac:dyDescent="0.2">
      <c r="A41" s="210" t="s">
        <v>316</v>
      </c>
      <c r="B41" s="65" t="s">
        <v>381</v>
      </c>
      <c r="C41" s="211" t="s">
        <v>379</v>
      </c>
      <c r="D41" s="211" t="s">
        <v>334</v>
      </c>
      <c r="E41" s="212">
        <f>+GCP!E37</f>
        <v>58294856.089999996</v>
      </c>
      <c r="F41" s="211" t="s">
        <v>328</v>
      </c>
      <c r="G41" s="211" t="s">
        <v>636</v>
      </c>
      <c r="H41" s="212">
        <f>+Memoria!C54+Memoria!C55+Memoria!C56</f>
        <v>58294856.090000004</v>
      </c>
      <c r="I41" s="213">
        <f t="shared" ref="I41:I42" si="0">ROUND(E41-H41,2)</f>
        <v>0</v>
      </c>
    </row>
    <row r="42" spans="1:9" x14ac:dyDescent="0.2">
      <c r="A42" s="210" t="s">
        <v>317</v>
      </c>
      <c r="B42" s="65" t="s">
        <v>382</v>
      </c>
      <c r="C42" s="211" t="s">
        <v>379</v>
      </c>
      <c r="D42" s="211" t="s">
        <v>347</v>
      </c>
      <c r="E42" s="212">
        <f>+GCP!F37</f>
        <v>58294856.089999996</v>
      </c>
      <c r="F42" s="211" t="s">
        <v>328</v>
      </c>
      <c r="G42" s="211">
        <v>8.25</v>
      </c>
      <c r="H42" s="212">
        <f>+Memoria!C56</f>
        <v>58294856.090000004</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97050724.24000001</v>
      </c>
      <c r="F44" s="211" t="s">
        <v>340</v>
      </c>
      <c r="G44" s="211" t="s">
        <v>341</v>
      </c>
      <c r="H44" s="212">
        <f>+CA!B31</f>
        <v>97050724.239999965</v>
      </c>
      <c r="I44" s="213">
        <f>+ROUND(E44-H44,2)</f>
        <v>0</v>
      </c>
    </row>
    <row r="45" spans="1:9" ht="22.5" x14ac:dyDescent="0.2">
      <c r="A45" s="210" t="s">
        <v>315</v>
      </c>
      <c r="B45" s="65" t="s">
        <v>384</v>
      </c>
      <c r="C45" s="211" t="s">
        <v>379</v>
      </c>
      <c r="D45" s="211" t="s">
        <v>331</v>
      </c>
      <c r="E45" s="212">
        <f>+GCP!C37</f>
        <v>30405031.609999999</v>
      </c>
      <c r="F45" s="211" t="s">
        <v>340</v>
      </c>
      <c r="G45" s="211" t="s">
        <v>331</v>
      </c>
      <c r="H45" s="212">
        <f>+CA!C31</f>
        <v>30405031.609999992</v>
      </c>
      <c r="I45" s="213">
        <f>+ROUND(E45-H45,2)</f>
        <v>0</v>
      </c>
    </row>
    <row r="46" spans="1:9" x14ac:dyDescent="0.2">
      <c r="A46" s="210" t="s">
        <v>316</v>
      </c>
      <c r="B46" s="65" t="s">
        <v>385</v>
      </c>
      <c r="C46" s="211" t="s">
        <v>379</v>
      </c>
      <c r="D46" s="211" t="s">
        <v>334</v>
      </c>
      <c r="E46" s="212">
        <f>+GCP!E37</f>
        <v>58294856.089999996</v>
      </c>
      <c r="F46" s="211" t="s">
        <v>340</v>
      </c>
      <c r="G46" s="211" t="s">
        <v>334</v>
      </c>
      <c r="H46" s="212">
        <f>+CA!E31</f>
        <v>58294856.090000011</v>
      </c>
      <c r="I46" s="213">
        <f>ROUND(E46-H46,2)</f>
        <v>0</v>
      </c>
    </row>
    <row r="47" spans="1:9" x14ac:dyDescent="0.2">
      <c r="A47" s="210" t="s">
        <v>317</v>
      </c>
      <c r="B47" s="65" t="s">
        <v>386</v>
      </c>
      <c r="C47" s="211" t="s">
        <v>379</v>
      </c>
      <c r="D47" s="211" t="s">
        <v>347</v>
      </c>
      <c r="E47" s="212">
        <f>+GCP!F37</f>
        <v>58294856.089999996</v>
      </c>
      <c r="F47" s="211" t="s">
        <v>340</v>
      </c>
      <c r="G47" s="211" t="s">
        <v>347</v>
      </c>
      <c r="H47" s="212">
        <f>+CA!F31</f>
        <v>58294856.090000011</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97050724.24000001</v>
      </c>
      <c r="F49" s="211" t="s">
        <v>349</v>
      </c>
      <c r="G49" s="211" t="s">
        <v>341</v>
      </c>
      <c r="H49" s="212">
        <f>+CTG!B15</f>
        <v>97050724.239999995</v>
      </c>
      <c r="I49" s="213">
        <f>+ROUND(E49-H49,2)</f>
        <v>0</v>
      </c>
    </row>
    <row r="50" spans="1:9" ht="22.5" x14ac:dyDescent="0.2">
      <c r="A50" s="210" t="s">
        <v>315</v>
      </c>
      <c r="B50" s="65" t="s">
        <v>388</v>
      </c>
      <c r="C50" s="211" t="s">
        <v>379</v>
      </c>
      <c r="D50" s="211" t="s">
        <v>331</v>
      </c>
      <c r="E50" s="212">
        <f>+GCP!C37</f>
        <v>30405031.609999999</v>
      </c>
      <c r="F50" s="211" t="s">
        <v>349</v>
      </c>
      <c r="G50" s="211" t="s">
        <v>331</v>
      </c>
      <c r="H50" s="212">
        <f>+CTG!C15</f>
        <v>30405031.609999999</v>
      </c>
      <c r="I50" s="213">
        <f>+ROUND(E50-H50,2)</f>
        <v>0</v>
      </c>
    </row>
    <row r="51" spans="1:9" x14ac:dyDescent="0.2">
      <c r="A51" s="210" t="s">
        <v>316</v>
      </c>
      <c r="B51" s="65" t="s">
        <v>389</v>
      </c>
      <c r="C51" s="211" t="s">
        <v>379</v>
      </c>
      <c r="D51" s="211" t="s">
        <v>334</v>
      </c>
      <c r="E51" s="212">
        <f>+GCP!E37</f>
        <v>58294856.089999996</v>
      </c>
      <c r="F51" s="211" t="s">
        <v>349</v>
      </c>
      <c r="G51" s="211" t="s">
        <v>334</v>
      </c>
      <c r="H51" s="212">
        <f>+CTG!E15</f>
        <v>58294856.089999996</v>
      </c>
      <c r="I51" s="213">
        <f>ROUND(E51-H51,2)</f>
        <v>0</v>
      </c>
    </row>
    <row r="52" spans="1:9" x14ac:dyDescent="0.2">
      <c r="A52" s="210" t="s">
        <v>317</v>
      </c>
      <c r="B52" s="65" t="s">
        <v>390</v>
      </c>
      <c r="C52" s="211" t="s">
        <v>379</v>
      </c>
      <c r="D52" s="211" t="s">
        <v>347</v>
      </c>
      <c r="E52" s="212">
        <f>+GCP!F37</f>
        <v>58294856.089999996</v>
      </c>
      <c r="F52" s="211" t="s">
        <v>349</v>
      </c>
      <c r="G52" s="211" t="s">
        <v>347</v>
      </c>
      <c r="H52" s="212">
        <f>+CTG!F15</f>
        <v>58294856.089999996</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97050724.24000001</v>
      </c>
      <c r="F54" s="211" t="s">
        <v>354</v>
      </c>
      <c r="G54" s="211" t="s">
        <v>341</v>
      </c>
      <c r="H54" s="212">
        <f>+COG!B76</f>
        <v>97050724.239999995</v>
      </c>
      <c r="I54" s="213">
        <f>+ROUND(E54-H54,2)</f>
        <v>0</v>
      </c>
    </row>
    <row r="55" spans="1:9" ht="22.5" x14ac:dyDescent="0.2">
      <c r="A55" s="210" t="s">
        <v>315</v>
      </c>
      <c r="B55" s="65" t="s">
        <v>392</v>
      </c>
      <c r="C55" s="211" t="s">
        <v>379</v>
      </c>
      <c r="D55" s="211" t="s">
        <v>331</v>
      </c>
      <c r="E55" s="212">
        <f>+GCP!C37</f>
        <v>30405031.609999999</v>
      </c>
      <c r="F55" s="211" t="s">
        <v>354</v>
      </c>
      <c r="G55" s="211" t="s">
        <v>331</v>
      </c>
      <c r="H55" s="212">
        <f>+COG!C76</f>
        <v>30405031.609999999</v>
      </c>
      <c r="I55" s="213">
        <f>+ROUND(E55-H55,2)</f>
        <v>0</v>
      </c>
    </row>
    <row r="56" spans="1:9" x14ac:dyDescent="0.2">
      <c r="A56" s="210" t="s">
        <v>316</v>
      </c>
      <c r="B56" s="65" t="s">
        <v>393</v>
      </c>
      <c r="C56" s="211" t="s">
        <v>379</v>
      </c>
      <c r="D56" s="211" t="s">
        <v>334</v>
      </c>
      <c r="E56" s="212">
        <f>+GCP!E37</f>
        <v>58294856.089999996</v>
      </c>
      <c r="F56" s="211" t="s">
        <v>354</v>
      </c>
      <c r="G56" s="211" t="s">
        <v>334</v>
      </c>
      <c r="H56" s="212">
        <f>+CTG!E15</f>
        <v>58294856.089999996</v>
      </c>
      <c r="I56" s="213">
        <f>ROUND(E56-H56,2)</f>
        <v>0</v>
      </c>
    </row>
    <row r="57" spans="1:9" x14ac:dyDescent="0.2">
      <c r="A57" s="210" t="s">
        <v>317</v>
      </c>
      <c r="B57" s="65" t="s">
        <v>394</v>
      </c>
      <c r="C57" s="211" t="s">
        <v>379</v>
      </c>
      <c r="D57" s="211" t="s">
        <v>347</v>
      </c>
      <c r="E57" s="212">
        <f>+GCP!F37</f>
        <v>58294856.089999996</v>
      </c>
      <c r="F57" s="211" t="s">
        <v>354</v>
      </c>
      <c r="G57" s="211" t="s">
        <v>347</v>
      </c>
      <c r="H57" s="212">
        <f>+COG!F76</f>
        <v>58294856.089999996</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97050724.24000001</v>
      </c>
      <c r="F59" s="211" t="s">
        <v>359</v>
      </c>
      <c r="G59" s="211" t="s">
        <v>341</v>
      </c>
      <c r="H59" s="212">
        <f>+CFG!B41</f>
        <v>97050724.24000001</v>
      </c>
      <c r="I59" s="213">
        <f>+ROUND(E59-H59,2)</f>
        <v>0</v>
      </c>
    </row>
    <row r="60" spans="1:9" ht="22.5" x14ac:dyDescent="0.2">
      <c r="A60" s="210" t="s">
        <v>315</v>
      </c>
      <c r="B60" s="65" t="s">
        <v>396</v>
      </c>
      <c r="C60" s="211" t="s">
        <v>379</v>
      </c>
      <c r="D60" s="211" t="s">
        <v>331</v>
      </c>
      <c r="E60" s="212">
        <f>+GCP!C37</f>
        <v>30405031.609999999</v>
      </c>
      <c r="F60" s="211" t="s">
        <v>359</v>
      </c>
      <c r="G60" s="211" t="s">
        <v>331</v>
      </c>
      <c r="H60" s="212">
        <f>+CFG!C41</f>
        <v>30405031.609999999</v>
      </c>
      <c r="I60" s="213">
        <f>+ROUND(E60-H60,2)</f>
        <v>0</v>
      </c>
    </row>
    <row r="61" spans="1:9" x14ac:dyDescent="0.2">
      <c r="A61" s="210" t="s">
        <v>316</v>
      </c>
      <c r="B61" s="65" t="s">
        <v>397</v>
      </c>
      <c r="C61" s="211" t="s">
        <v>379</v>
      </c>
      <c r="D61" s="211" t="s">
        <v>334</v>
      </c>
      <c r="E61" s="212">
        <f>+GCP!E37</f>
        <v>58294856.089999996</v>
      </c>
      <c r="F61" s="211" t="s">
        <v>359</v>
      </c>
      <c r="G61" s="211" t="s">
        <v>334</v>
      </c>
      <c r="H61" s="212">
        <f>+CFG!E41</f>
        <v>58294856.090000004</v>
      </c>
      <c r="I61" s="213">
        <f>ROUND(E61-H61,2)</f>
        <v>0</v>
      </c>
    </row>
    <row r="62" spans="1:9" x14ac:dyDescent="0.2">
      <c r="A62" s="214" t="s">
        <v>317</v>
      </c>
      <c r="B62" s="215" t="s">
        <v>398</v>
      </c>
      <c r="C62" s="216" t="s">
        <v>379</v>
      </c>
      <c r="D62" s="216" t="s">
        <v>347</v>
      </c>
      <c r="E62" s="217">
        <f>+GCP!F37</f>
        <v>58294856.089999996</v>
      </c>
      <c r="F62" s="216" t="s">
        <v>359</v>
      </c>
      <c r="G62" s="216" t="s">
        <v>347</v>
      </c>
      <c r="H62" s="217">
        <f>+CFG!F41</f>
        <v>58294856.090000004</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3684085.4499999997</v>
      </c>
      <c r="C4" s="417">
        <f>SUM(C5:C11)</f>
        <v>8792599.3800000008</v>
      </c>
      <c r="D4" s="12"/>
    </row>
    <row r="5" spans="1:4" x14ac:dyDescent="0.2">
      <c r="A5" s="14" t="s">
        <v>104</v>
      </c>
      <c r="B5" s="419">
        <v>1691973.74</v>
      </c>
      <c r="C5" s="419">
        <v>1930648.94</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1511814.94</v>
      </c>
      <c r="C8" s="419">
        <v>4212222.9800000004</v>
      </c>
      <c r="D8" s="15">
        <v>4140</v>
      </c>
    </row>
    <row r="9" spans="1:4" x14ac:dyDescent="0.2">
      <c r="A9" s="421" t="s">
        <v>108</v>
      </c>
      <c r="B9" s="419">
        <v>266153.28999999998</v>
      </c>
      <c r="C9" s="419">
        <v>2215941.2400000002</v>
      </c>
      <c r="D9" s="15">
        <v>4150</v>
      </c>
    </row>
    <row r="10" spans="1:4" x14ac:dyDescent="0.2">
      <c r="A10" s="14" t="s">
        <v>109</v>
      </c>
      <c r="B10" s="419">
        <v>214143.48</v>
      </c>
      <c r="C10" s="419">
        <v>433786.22</v>
      </c>
      <c r="D10" s="15">
        <v>4160</v>
      </c>
    </row>
    <row r="11" spans="1:4" ht="11.25" customHeight="1" x14ac:dyDescent="0.2">
      <c r="A11" s="14" t="s">
        <v>110</v>
      </c>
      <c r="B11" s="419">
        <v>0</v>
      </c>
      <c r="C11" s="419">
        <v>0</v>
      </c>
      <c r="D11" s="15">
        <v>4170</v>
      </c>
    </row>
    <row r="12" spans="1:4" ht="11.25" customHeight="1" x14ac:dyDescent="0.25">
      <c r="A12" s="14"/>
      <c r="B12" s="420"/>
      <c r="C12" s="420"/>
      <c r="D12" s="12"/>
    </row>
    <row r="13" spans="1:4" ht="33.75" x14ac:dyDescent="0.25">
      <c r="A13" s="13" t="s">
        <v>111</v>
      </c>
      <c r="B13" s="417">
        <f>SUM(B14:B15)</f>
        <v>53676906.82</v>
      </c>
      <c r="C13" s="417">
        <f>SUM(C14:C15)</f>
        <v>108413714.16</v>
      </c>
      <c r="D13" s="12"/>
    </row>
    <row r="14" spans="1:4" ht="22.5" x14ac:dyDescent="0.2">
      <c r="A14" s="14" t="s">
        <v>112</v>
      </c>
      <c r="B14" s="419">
        <v>53552909.68</v>
      </c>
      <c r="C14" s="419">
        <v>108119230.56999999</v>
      </c>
      <c r="D14" s="15">
        <v>4210</v>
      </c>
    </row>
    <row r="15" spans="1:4" ht="11.25" customHeight="1" x14ac:dyDescent="0.2">
      <c r="A15" s="14" t="s">
        <v>113</v>
      </c>
      <c r="B15" s="419">
        <v>123997.14</v>
      </c>
      <c r="C15" s="419">
        <v>294483.59000000003</v>
      </c>
      <c r="D15" s="15">
        <v>4220</v>
      </c>
    </row>
    <row r="16" spans="1:4" ht="11.25" customHeight="1" x14ac:dyDescent="0.25">
      <c r="A16" s="14"/>
      <c r="B16" s="420"/>
      <c r="C16" s="420"/>
      <c r="D16" s="12"/>
    </row>
    <row r="17" spans="1:5" ht="11.25" customHeight="1" x14ac:dyDescent="0.25">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25">
      <c r="A23" s="16"/>
      <c r="B23" s="420"/>
      <c r="C23" s="420"/>
      <c r="D23" s="12"/>
    </row>
    <row r="24" spans="1:5" ht="11.25" customHeight="1" x14ac:dyDescent="0.25">
      <c r="A24" s="10" t="s">
        <v>120</v>
      </c>
      <c r="B24" s="417">
        <f>SUM(B4+B13+B17)</f>
        <v>57360992.270000003</v>
      </c>
      <c r="C24" s="418">
        <f>SUM(C4+C13+C17)</f>
        <v>117206313.53999999</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32481413.290000003</v>
      </c>
      <c r="C27" s="417">
        <f>SUM(C28:C30)</f>
        <v>70960808.540000007</v>
      </c>
      <c r="D27" s="12"/>
    </row>
    <row r="28" spans="1:5" ht="11.25" customHeight="1" x14ac:dyDescent="0.2">
      <c r="A28" s="14" t="s">
        <v>123</v>
      </c>
      <c r="B28" s="419">
        <v>16645864.380000001</v>
      </c>
      <c r="C28" s="419">
        <v>36806667.859999999</v>
      </c>
      <c r="D28" s="15">
        <v>5110</v>
      </c>
    </row>
    <row r="29" spans="1:5" ht="11.25" customHeight="1" x14ac:dyDescent="0.2">
      <c r="A29" s="14" t="s">
        <v>124</v>
      </c>
      <c r="B29" s="419">
        <v>3988318.5</v>
      </c>
      <c r="C29" s="419">
        <v>10585103.49</v>
      </c>
      <c r="D29" s="15">
        <v>5120</v>
      </c>
    </row>
    <row r="30" spans="1:5" ht="11.25" customHeight="1" x14ac:dyDescent="0.2">
      <c r="A30" s="14" t="s">
        <v>125</v>
      </c>
      <c r="B30" s="419">
        <v>11847230.41</v>
      </c>
      <c r="C30" s="419">
        <v>23569037.190000001</v>
      </c>
      <c r="D30" s="15">
        <v>5130</v>
      </c>
    </row>
    <row r="31" spans="1:5" ht="11.25" customHeight="1" x14ac:dyDescent="0.25">
      <c r="A31" s="14"/>
      <c r="B31" s="420"/>
      <c r="C31" s="420"/>
      <c r="D31" s="12"/>
    </row>
    <row r="32" spans="1:5" ht="11.25" customHeight="1" x14ac:dyDescent="0.25">
      <c r="A32" s="13" t="s">
        <v>126</v>
      </c>
      <c r="B32" s="417">
        <f>SUM(B33:B41)</f>
        <v>9221366.0399999991</v>
      </c>
      <c r="C32" s="417">
        <f>SUM(C33:C41)</f>
        <v>14073727.689999999</v>
      </c>
      <c r="D32" s="12"/>
    </row>
    <row r="33" spans="1:4" ht="11.25" customHeight="1" x14ac:dyDescent="0.2">
      <c r="A33" s="14" t="s">
        <v>127</v>
      </c>
      <c r="B33" s="419">
        <v>342000</v>
      </c>
      <c r="C33" s="419">
        <v>0</v>
      </c>
      <c r="D33" s="15">
        <v>5210</v>
      </c>
    </row>
    <row r="34" spans="1:4" ht="11.25" customHeight="1" x14ac:dyDescent="0.2">
      <c r="A34" s="14" t="s">
        <v>128</v>
      </c>
      <c r="B34" s="419">
        <v>2400000</v>
      </c>
      <c r="C34" s="419">
        <v>4293859.4000000004</v>
      </c>
      <c r="D34" s="15">
        <v>5220</v>
      </c>
    </row>
    <row r="35" spans="1:4" ht="11.25" customHeight="1" x14ac:dyDescent="0.2">
      <c r="A35" s="14" t="s">
        <v>129</v>
      </c>
      <c r="B35" s="419">
        <v>0</v>
      </c>
      <c r="C35" s="419">
        <v>0</v>
      </c>
      <c r="D35" s="15">
        <v>5230</v>
      </c>
    </row>
    <row r="36" spans="1:4" ht="11.25" customHeight="1" x14ac:dyDescent="0.2">
      <c r="A36" s="14" t="s">
        <v>130</v>
      </c>
      <c r="B36" s="419">
        <v>6474361.79</v>
      </c>
      <c r="C36" s="419">
        <v>9768320.0899999999</v>
      </c>
      <c r="D36" s="15">
        <v>5240</v>
      </c>
    </row>
    <row r="37" spans="1:4" ht="11.25" customHeight="1" x14ac:dyDescent="0.2">
      <c r="A37" s="14" t="s">
        <v>131</v>
      </c>
      <c r="B37" s="419">
        <v>5004.25</v>
      </c>
      <c r="C37" s="419">
        <v>11548.2</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79144.44</v>
      </c>
      <c r="D48" s="12"/>
    </row>
    <row r="49" spans="1:5" ht="11.25" customHeight="1" x14ac:dyDescent="0.2">
      <c r="A49" s="14" t="s">
        <v>141</v>
      </c>
      <c r="B49" s="419">
        <v>0</v>
      </c>
      <c r="C49" s="419">
        <v>79144.44</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1374254.51</v>
      </c>
      <c r="C55" s="417">
        <f>SUM(C56:C59)</f>
        <v>2522319.86</v>
      </c>
      <c r="D55" s="12"/>
    </row>
    <row r="56" spans="1:5" ht="11.25" customHeight="1" x14ac:dyDescent="0.2">
      <c r="A56" s="14" t="s">
        <v>147</v>
      </c>
      <c r="B56" s="419">
        <v>1374254.51</v>
      </c>
      <c r="C56" s="419">
        <v>2522319.86</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43077033.840000004</v>
      </c>
      <c r="C64" s="418">
        <f>C61+C55+C48+C43+C32+C27</f>
        <v>87636000.530000001</v>
      </c>
      <c r="D64" s="12"/>
      <c r="E64" s="12"/>
    </row>
    <row r="65" spans="1:8" ht="11.25" customHeight="1" x14ac:dyDescent="0.25">
      <c r="A65" s="17"/>
      <c r="B65" s="420"/>
      <c r="C65" s="420"/>
      <c r="D65" s="12"/>
      <c r="E65" s="12"/>
    </row>
    <row r="66" spans="1:8" s="12" customFormat="1" x14ac:dyDescent="0.25">
      <c r="A66" s="10" t="s">
        <v>657</v>
      </c>
      <c r="B66" s="417">
        <f>B24-B64</f>
        <v>14283958.43</v>
      </c>
      <c r="C66" s="417">
        <f>C24-C64</f>
        <v>29570313.00999999</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17904459.43</v>
      </c>
      <c r="C5" s="411">
        <v>16093459</v>
      </c>
      <c r="D5" s="14" t="s">
        <v>161</v>
      </c>
      <c r="E5" s="411">
        <v>6278615.5599999996</v>
      </c>
      <c r="F5" s="414">
        <v>6891042.4699999997</v>
      </c>
    </row>
    <row r="6" spans="1:6" x14ac:dyDescent="0.25">
      <c r="A6" s="14" t="s">
        <v>162</v>
      </c>
      <c r="B6" s="411">
        <v>5779450.6699999999</v>
      </c>
      <c r="C6" s="411">
        <v>5174125.67</v>
      </c>
      <c r="D6" s="14" t="s">
        <v>163</v>
      </c>
      <c r="E6" s="411">
        <v>0</v>
      </c>
      <c r="F6" s="414">
        <v>0</v>
      </c>
    </row>
    <row r="7" spans="1:6" x14ac:dyDescent="0.25">
      <c r="A7" s="14" t="s">
        <v>164</v>
      </c>
      <c r="B7" s="411">
        <v>744378.9</v>
      </c>
      <c r="C7" s="411">
        <v>4822903.1100000003</v>
      </c>
      <c r="D7" s="14" t="s">
        <v>165</v>
      </c>
      <c r="E7" s="411">
        <v>-1313.7</v>
      </c>
      <c r="F7" s="414">
        <v>-1313.7</v>
      </c>
    </row>
    <row r="8" spans="1:6" x14ac:dyDescent="0.25">
      <c r="A8" s="14" t="s">
        <v>166</v>
      </c>
      <c r="B8" s="411">
        <v>0</v>
      </c>
      <c r="C8" s="411">
        <v>0</v>
      </c>
      <c r="D8" s="14" t="s">
        <v>167</v>
      </c>
      <c r="E8" s="411">
        <v>0</v>
      </c>
      <c r="F8" s="414">
        <v>0</v>
      </c>
    </row>
    <row r="9" spans="1:6" x14ac:dyDescent="0.25">
      <c r="A9" s="14" t="s">
        <v>168</v>
      </c>
      <c r="B9" s="411">
        <v>0</v>
      </c>
      <c r="C9" s="411">
        <v>0</v>
      </c>
      <c r="D9" s="14" t="s">
        <v>169</v>
      </c>
      <c r="E9" s="411">
        <v>-2000000</v>
      </c>
      <c r="F9" s="414">
        <v>-2000000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24428289</v>
      </c>
      <c r="C13" s="413">
        <f>SUM(C5:C11)</f>
        <v>26090487.780000001</v>
      </c>
      <c r="D13" s="16"/>
      <c r="E13" s="415"/>
      <c r="F13" s="416"/>
    </row>
    <row r="14" spans="1:6" x14ac:dyDescent="0.25">
      <c r="A14" s="17"/>
      <c r="B14" s="412"/>
      <c r="C14" s="412"/>
      <c r="D14" s="13" t="s">
        <v>176</v>
      </c>
      <c r="E14" s="417">
        <f>SUM(E5:E12)</f>
        <v>4277301.8599999994</v>
      </c>
      <c r="F14" s="418">
        <f>SUM(F5:F12)</f>
        <v>4889728.7699999996</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266393.95</v>
      </c>
      <c r="C17" s="411">
        <v>266393.95</v>
      </c>
      <c r="D17" s="14" t="s">
        <v>181</v>
      </c>
      <c r="E17" s="411">
        <v>0</v>
      </c>
      <c r="F17" s="414">
        <v>0</v>
      </c>
    </row>
    <row r="18" spans="1:6" ht="22.5" x14ac:dyDescent="0.25">
      <c r="A18" s="14" t="s">
        <v>182</v>
      </c>
      <c r="B18" s="411">
        <v>355520782.50999999</v>
      </c>
      <c r="C18" s="411">
        <v>340994955.75</v>
      </c>
      <c r="D18" s="14" t="s">
        <v>183</v>
      </c>
      <c r="E18" s="411">
        <v>0</v>
      </c>
      <c r="F18" s="414">
        <v>0</v>
      </c>
    </row>
    <row r="19" spans="1:6" x14ac:dyDescent="0.25">
      <c r="A19" s="14" t="s">
        <v>184</v>
      </c>
      <c r="B19" s="411">
        <v>36070705.93</v>
      </c>
      <c r="C19" s="411">
        <v>34110043.93</v>
      </c>
      <c r="D19" s="14" t="s">
        <v>185</v>
      </c>
      <c r="E19" s="411">
        <v>0</v>
      </c>
      <c r="F19" s="414">
        <v>0</v>
      </c>
    </row>
    <row r="20" spans="1:6" x14ac:dyDescent="0.25">
      <c r="A20" s="14" t="s">
        <v>186</v>
      </c>
      <c r="B20" s="411">
        <v>558751.5</v>
      </c>
      <c r="C20" s="411">
        <v>453163.5</v>
      </c>
      <c r="D20" s="14" t="s">
        <v>187</v>
      </c>
      <c r="E20" s="411">
        <v>0</v>
      </c>
      <c r="F20" s="414">
        <v>0</v>
      </c>
    </row>
    <row r="21" spans="1:6" ht="22.5" x14ac:dyDescent="0.25">
      <c r="A21" s="14" t="s">
        <v>188</v>
      </c>
      <c r="B21" s="411">
        <v>-28275726.91</v>
      </c>
      <c r="C21" s="411">
        <v>-26901472.399999999</v>
      </c>
      <c r="D21" s="14" t="s">
        <v>189</v>
      </c>
      <c r="E21" s="411">
        <v>0</v>
      </c>
      <c r="F21" s="414">
        <v>0</v>
      </c>
    </row>
    <row r="22" spans="1:6" x14ac:dyDescent="0.25">
      <c r="A22" s="14" t="s">
        <v>190</v>
      </c>
      <c r="B22" s="411">
        <v>1064994.25</v>
      </c>
      <c r="C22" s="411">
        <v>1064994.25</v>
      </c>
      <c r="D22" s="14" t="s">
        <v>191</v>
      </c>
      <c r="E22" s="411">
        <v>5185864.99</v>
      </c>
      <c r="F22" s="414">
        <v>5185864.99</v>
      </c>
    </row>
    <row r="23" spans="1:6" x14ac:dyDescent="0.25">
      <c r="A23" s="14" t="s">
        <v>192</v>
      </c>
      <c r="B23" s="411">
        <v>0</v>
      </c>
      <c r="C23" s="411">
        <v>0</v>
      </c>
      <c r="D23" s="16"/>
      <c r="E23" s="412"/>
      <c r="F23" s="416"/>
    </row>
    <row r="24" spans="1:6" x14ac:dyDescent="0.25">
      <c r="A24" s="14" t="s">
        <v>193</v>
      </c>
      <c r="B24" s="411">
        <v>0</v>
      </c>
      <c r="C24" s="411">
        <v>0</v>
      </c>
      <c r="D24" s="13" t="s">
        <v>194</v>
      </c>
      <c r="E24" s="413">
        <f>SUM(E17:E22)</f>
        <v>5185864.99</v>
      </c>
      <c r="F24" s="418">
        <f>SUM(F17:F22)</f>
        <v>5185864.99</v>
      </c>
    </row>
    <row r="25" spans="1:6" s="12" customFormat="1" x14ac:dyDescent="0.25">
      <c r="A25" s="16"/>
      <c r="B25" s="412"/>
      <c r="C25" s="412"/>
      <c r="D25" s="16"/>
      <c r="E25" s="412"/>
      <c r="F25" s="416"/>
    </row>
    <row r="26" spans="1:6" x14ac:dyDescent="0.25">
      <c r="A26" s="13" t="s">
        <v>195</v>
      </c>
      <c r="B26" s="413">
        <f>SUM(B16:B24)</f>
        <v>365205901.22999996</v>
      </c>
      <c r="C26" s="413">
        <f>SUM(C16:C24)</f>
        <v>349988078.98000002</v>
      </c>
      <c r="D26" s="24" t="s">
        <v>196</v>
      </c>
      <c r="E26" s="413">
        <f>SUM(E24+E14)</f>
        <v>9463166.8499999996</v>
      </c>
      <c r="F26" s="418">
        <f>SUM(F14+F24)</f>
        <v>10075593.76</v>
      </c>
    </row>
    <row r="27" spans="1:6" x14ac:dyDescent="0.25">
      <c r="A27" s="17"/>
      <c r="B27" s="412"/>
      <c r="C27" s="412"/>
      <c r="D27" s="17"/>
      <c r="E27" s="412"/>
      <c r="F27" s="416"/>
    </row>
    <row r="28" spans="1:6" x14ac:dyDescent="0.25">
      <c r="A28" s="13" t="s">
        <v>197</v>
      </c>
      <c r="B28" s="413">
        <f>B13+B26</f>
        <v>389634190.22999996</v>
      </c>
      <c r="C28" s="413">
        <f>C13+C26</f>
        <v>376078566.75999999</v>
      </c>
      <c r="D28" s="10" t="s">
        <v>198</v>
      </c>
      <c r="E28" s="412"/>
      <c r="F28" s="412"/>
    </row>
    <row r="29" spans="1:6" x14ac:dyDescent="0.25">
      <c r="A29" s="25"/>
      <c r="B29" s="26"/>
      <c r="C29" s="23"/>
      <c r="D29" s="17"/>
      <c r="E29" s="412"/>
      <c r="F29" s="412"/>
    </row>
    <row r="30" spans="1:6" x14ac:dyDescent="0.25">
      <c r="A30" s="25"/>
      <c r="B30" s="26"/>
      <c r="C30" s="23"/>
      <c r="D30" s="13" t="s">
        <v>199</v>
      </c>
      <c r="E30" s="413">
        <f>SUM(E31:E33)</f>
        <v>3137387.2399999998</v>
      </c>
      <c r="F30" s="418">
        <f>SUM(F31:F33)</f>
        <v>3137387.2399999998</v>
      </c>
    </row>
    <row r="31" spans="1:6" x14ac:dyDescent="0.25">
      <c r="A31" s="25"/>
      <c r="B31" s="26"/>
      <c r="C31" s="23"/>
      <c r="D31" s="14" t="s">
        <v>138</v>
      </c>
      <c r="E31" s="411">
        <v>-78680.91</v>
      </c>
      <c r="F31" s="414">
        <v>-78680.91</v>
      </c>
    </row>
    <row r="32" spans="1:6" x14ac:dyDescent="0.25">
      <c r="A32" s="25"/>
      <c r="B32" s="26"/>
      <c r="C32" s="23"/>
      <c r="D32" s="14" t="s">
        <v>200</v>
      </c>
      <c r="E32" s="411">
        <v>3216068.15</v>
      </c>
      <c r="F32" s="414">
        <v>3216068.15</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377033636.13999999</v>
      </c>
      <c r="F35" s="418">
        <f>SUM(F36:F40)</f>
        <v>362865585.75999999</v>
      </c>
    </row>
    <row r="36" spans="1:6" x14ac:dyDescent="0.25">
      <c r="A36" s="25"/>
      <c r="B36" s="26"/>
      <c r="C36" s="23"/>
      <c r="D36" s="14" t="s">
        <v>658</v>
      </c>
      <c r="E36" s="411">
        <v>14283958.43</v>
      </c>
      <c r="F36" s="414">
        <v>29570313.010000002</v>
      </c>
    </row>
    <row r="37" spans="1:6" x14ac:dyDescent="0.25">
      <c r="A37" s="25"/>
      <c r="B37" s="26"/>
      <c r="C37" s="23"/>
      <c r="D37" s="14" t="s">
        <v>204</v>
      </c>
      <c r="E37" s="411">
        <v>362749677.70999998</v>
      </c>
      <c r="F37" s="414">
        <v>333295272.75</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380171023.38</v>
      </c>
      <c r="F46" s="418">
        <f>SUM(F42+F35+F30)</f>
        <v>366002973</v>
      </c>
    </row>
    <row r="47" spans="1:6" x14ac:dyDescent="0.25">
      <c r="A47" s="25"/>
      <c r="B47" s="26"/>
      <c r="C47" s="23"/>
      <c r="D47" s="17"/>
      <c r="E47" s="412"/>
      <c r="F47" s="416"/>
    </row>
    <row r="48" spans="1:6" x14ac:dyDescent="0.25">
      <c r="A48" s="25"/>
      <c r="B48" s="26"/>
      <c r="C48" s="23"/>
      <c r="D48" s="13" t="s">
        <v>212</v>
      </c>
      <c r="E48" s="413">
        <f>E46+E26</f>
        <v>389634190.23000002</v>
      </c>
      <c r="F48" s="413">
        <f>F46+F26</f>
        <v>376078566.75999999</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3137387.2399999998</v>
      </c>
      <c r="C4" s="407"/>
      <c r="D4" s="407"/>
      <c r="E4" s="407"/>
      <c r="F4" s="406">
        <f>SUM(B4:E4)</f>
        <v>3137387.2399999998</v>
      </c>
    </row>
    <row r="5" spans="1:6" ht="11.25" customHeight="1" x14ac:dyDescent="0.2">
      <c r="A5" s="35" t="s">
        <v>138</v>
      </c>
      <c r="B5" s="408">
        <v>-78680.91</v>
      </c>
      <c r="C5" s="407"/>
      <c r="D5" s="407"/>
      <c r="E5" s="407"/>
      <c r="F5" s="406">
        <f>SUM(B5:E5)</f>
        <v>-78680.91</v>
      </c>
    </row>
    <row r="6" spans="1:6" ht="11.25" customHeight="1" x14ac:dyDescent="0.2">
      <c r="A6" s="35" t="s">
        <v>200</v>
      </c>
      <c r="B6" s="408">
        <v>3216068.15</v>
      </c>
      <c r="C6" s="407"/>
      <c r="D6" s="407"/>
      <c r="E6" s="407"/>
      <c r="F6" s="406">
        <f>SUM(B6:E6)</f>
        <v>3216068.15</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333295272.75</v>
      </c>
      <c r="D9" s="406">
        <f>D10</f>
        <v>29570313.010000002</v>
      </c>
      <c r="E9" s="407"/>
      <c r="F9" s="406">
        <f t="shared" ref="F9:F14" si="0">SUM(B9:E9)</f>
        <v>362865585.75999999</v>
      </c>
    </row>
    <row r="10" spans="1:6" ht="11.25" customHeight="1" x14ac:dyDescent="0.2">
      <c r="A10" s="35" t="s">
        <v>657</v>
      </c>
      <c r="B10" s="407"/>
      <c r="C10" s="407"/>
      <c r="D10" s="408">
        <v>29570313.010000002</v>
      </c>
      <c r="E10" s="407"/>
      <c r="F10" s="406">
        <f t="shared" si="0"/>
        <v>29570313.010000002</v>
      </c>
    </row>
    <row r="11" spans="1:6" ht="11.25" customHeight="1" x14ac:dyDescent="0.2">
      <c r="A11" s="35" t="s">
        <v>204</v>
      </c>
      <c r="B11" s="407"/>
      <c r="C11" s="408">
        <v>333295272.75</v>
      </c>
      <c r="D11" s="407"/>
      <c r="E11" s="407"/>
      <c r="F11" s="406">
        <f t="shared" si="0"/>
        <v>333295272.75</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3137387.2399999998</v>
      </c>
      <c r="C20" s="406">
        <f>C9</f>
        <v>333295272.75</v>
      </c>
      <c r="D20" s="406">
        <f>D9</f>
        <v>29570313.010000002</v>
      </c>
      <c r="E20" s="406">
        <f>E16</f>
        <v>0</v>
      </c>
      <c r="F20" s="406">
        <f>SUM(B20:E20)</f>
        <v>366002973</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29454404.960000001</v>
      </c>
      <c r="D27" s="406">
        <f>SUM(D28:D32)</f>
        <v>-15286354.580000002</v>
      </c>
      <c r="E27" s="407"/>
      <c r="F27" s="406">
        <f t="shared" ref="F27:F32" si="1">SUM(B27:E27)</f>
        <v>14168050.379999999</v>
      </c>
    </row>
    <row r="28" spans="1:6" ht="11.25" customHeight="1" x14ac:dyDescent="0.2">
      <c r="A28" s="35" t="s">
        <v>657</v>
      </c>
      <c r="B28" s="407"/>
      <c r="C28" s="407"/>
      <c r="D28" s="408">
        <v>14283958.43</v>
      </c>
      <c r="E28" s="407"/>
      <c r="F28" s="406">
        <f t="shared" si="1"/>
        <v>14283958.43</v>
      </c>
    </row>
    <row r="29" spans="1:6" ht="11.25" customHeight="1" x14ac:dyDescent="0.2">
      <c r="A29" s="35" t="s">
        <v>204</v>
      </c>
      <c r="B29" s="407"/>
      <c r="C29" s="408">
        <v>29454404.960000001</v>
      </c>
      <c r="D29" s="408">
        <v>-29570313.010000002</v>
      </c>
      <c r="E29" s="407"/>
      <c r="F29" s="406">
        <f t="shared" si="1"/>
        <v>-115908.05000000075</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3137387.2399999998</v>
      </c>
      <c r="C38" s="410">
        <f>+C20+C27</f>
        <v>362749677.70999998</v>
      </c>
      <c r="D38" s="410">
        <f>D20+D27</f>
        <v>14283958.43</v>
      </c>
      <c r="E38" s="410">
        <f>+E20+E34</f>
        <v>0</v>
      </c>
      <c r="F38" s="410">
        <f>SUM(B38:E38)</f>
        <v>380171023.38</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5452778.7199999997</v>
      </c>
      <c r="C3" s="404">
        <f>C4+C13</f>
        <v>19008402.189999998</v>
      </c>
    </row>
    <row r="4" spans="1:3" ht="11.25" customHeight="1" x14ac:dyDescent="0.25">
      <c r="A4" s="43" t="s">
        <v>158</v>
      </c>
      <c r="B4" s="404">
        <f>SUM(B5:B11)</f>
        <v>4078524.21</v>
      </c>
      <c r="C4" s="404">
        <f>SUM(C5:C11)</f>
        <v>2416325.4299999997</v>
      </c>
    </row>
    <row r="5" spans="1:3" ht="11.25" customHeight="1" x14ac:dyDescent="0.25">
      <c r="A5" s="44" t="s">
        <v>160</v>
      </c>
      <c r="B5" s="405">
        <v>0</v>
      </c>
      <c r="C5" s="405">
        <v>1811000.43</v>
      </c>
    </row>
    <row r="6" spans="1:3" ht="11.25" customHeight="1" x14ac:dyDescent="0.25">
      <c r="A6" s="44" t="s">
        <v>162</v>
      </c>
      <c r="B6" s="405">
        <v>0</v>
      </c>
      <c r="C6" s="405">
        <v>605325</v>
      </c>
    </row>
    <row r="7" spans="1:3" ht="11.25" customHeight="1" x14ac:dyDescent="0.25">
      <c r="A7" s="44" t="s">
        <v>164</v>
      </c>
      <c r="B7" s="405">
        <v>4078524.21</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1374254.51</v>
      </c>
      <c r="C13" s="404">
        <f>SUM(C14:C22)</f>
        <v>16592076.76</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14525826.76</v>
      </c>
    </row>
    <row r="17" spans="1:3" ht="11.25" customHeight="1" x14ac:dyDescent="0.25">
      <c r="A17" s="44" t="s">
        <v>184</v>
      </c>
      <c r="B17" s="405">
        <v>0</v>
      </c>
      <c r="C17" s="405">
        <v>1960662</v>
      </c>
    </row>
    <row r="18" spans="1:3" ht="11.25" customHeight="1" x14ac:dyDescent="0.25">
      <c r="A18" s="44" t="s">
        <v>186</v>
      </c>
      <c r="B18" s="405">
        <v>0</v>
      </c>
      <c r="C18" s="405">
        <v>105588</v>
      </c>
    </row>
    <row r="19" spans="1:3" ht="11.25" customHeight="1" x14ac:dyDescent="0.25">
      <c r="A19" s="44" t="s">
        <v>188</v>
      </c>
      <c r="B19" s="405">
        <v>1374254.51</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612426.91</v>
      </c>
    </row>
    <row r="25" spans="1:3" ht="11.25" customHeight="1" x14ac:dyDescent="0.25">
      <c r="A25" s="43" t="s">
        <v>159</v>
      </c>
      <c r="B25" s="404">
        <f>SUM(B26:B33)</f>
        <v>0</v>
      </c>
      <c r="C25" s="404">
        <f>SUM(C26:C33)</f>
        <v>612426.91</v>
      </c>
    </row>
    <row r="26" spans="1:3" ht="11.25" customHeight="1" x14ac:dyDescent="0.25">
      <c r="A26" s="44" t="s">
        <v>161</v>
      </c>
      <c r="B26" s="405">
        <v>0</v>
      </c>
      <c r="C26" s="405">
        <v>612426.91</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29454404.960000001</v>
      </c>
      <c r="C43" s="404">
        <f>C45+C50+C57</f>
        <v>15286354.58</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29454404.960000001</v>
      </c>
      <c r="C50" s="404">
        <f>SUM(C51:C55)</f>
        <v>15286354.58</v>
      </c>
    </row>
    <row r="51" spans="1:3" ht="11.25" customHeight="1" x14ac:dyDescent="0.25">
      <c r="A51" s="44" t="s">
        <v>658</v>
      </c>
      <c r="B51" s="405">
        <v>0</v>
      </c>
      <c r="C51" s="405">
        <v>15286354.58</v>
      </c>
    </row>
    <row r="52" spans="1:3" ht="11.25" customHeight="1" x14ac:dyDescent="0.25">
      <c r="A52" s="44" t="s">
        <v>204</v>
      </c>
      <c r="B52" s="405">
        <v>29454404.960000001</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57360992.270000003</v>
      </c>
      <c r="C4" s="398">
        <f>SUM(C5:C14)</f>
        <v>117206313.54000001</v>
      </c>
      <c r="D4" s="49" t="s">
        <v>221</v>
      </c>
    </row>
    <row r="5" spans="1:22" ht="11.25" customHeight="1" x14ac:dyDescent="0.2">
      <c r="A5" s="44" t="s">
        <v>104</v>
      </c>
      <c r="B5" s="399">
        <v>1691973.74</v>
      </c>
      <c r="C5" s="399">
        <v>1930648.94</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1511814.94</v>
      </c>
      <c r="C8" s="399">
        <v>4212222.9800000004</v>
      </c>
      <c r="D8" s="50">
        <v>400000</v>
      </c>
    </row>
    <row r="9" spans="1:22" ht="11.25" customHeight="1" x14ac:dyDescent="0.2">
      <c r="A9" s="44" t="s">
        <v>108</v>
      </c>
      <c r="B9" s="399">
        <v>266153.28999999998</v>
      </c>
      <c r="C9" s="399">
        <v>2215941.34</v>
      </c>
      <c r="D9" s="50">
        <v>500000</v>
      </c>
    </row>
    <row r="10" spans="1:22" ht="11.25" customHeight="1" x14ac:dyDescent="0.2">
      <c r="A10" s="44" t="s">
        <v>109</v>
      </c>
      <c r="B10" s="399">
        <v>214143.48</v>
      </c>
      <c r="C10" s="399">
        <v>433786.22</v>
      </c>
      <c r="D10" s="50">
        <v>600000</v>
      </c>
    </row>
    <row r="11" spans="1:22" ht="11.25" customHeight="1" x14ac:dyDescent="0.2">
      <c r="A11" s="44" t="s">
        <v>110</v>
      </c>
      <c r="B11" s="399">
        <v>0</v>
      </c>
      <c r="C11" s="399">
        <v>0</v>
      </c>
      <c r="D11" s="50">
        <v>700000</v>
      </c>
    </row>
    <row r="12" spans="1:22" ht="22.5" x14ac:dyDescent="0.2">
      <c r="A12" s="44" t="s">
        <v>112</v>
      </c>
      <c r="B12" s="399">
        <v>53552909.68</v>
      </c>
      <c r="C12" s="399">
        <v>108119230.47</v>
      </c>
      <c r="D12" s="50">
        <v>800000</v>
      </c>
    </row>
    <row r="13" spans="1:22" ht="11.25" customHeight="1" x14ac:dyDescent="0.2">
      <c r="A13" s="44" t="s">
        <v>113</v>
      </c>
      <c r="B13" s="399">
        <v>123997.14</v>
      </c>
      <c r="C13" s="399">
        <v>294483.59000000003</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41702779.330000006</v>
      </c>
      <c r="C16" s="398">
        <f>SUM(C17:C32)</f>
        <v>84853886.230000019</v>
      </c>
      <c r="D16" s="49" t="s">
        <v>221</v>
      </c>
    </row>
    <row r="17" spans="1:4" ht="11.25" customHeight="1" x14ac:dyDescent="0.2">
      <c r="A17" s="44" t="s">
        <v>123</v>
      </c>
      <c r="B17" s="399">
        <v>16645864.380000001</v>
      </c>
      <c r="C17" s="399">
        <v>36806667.859999999</v>
      </c>
      <c r="D17" s="50">
        <v>1000</v>
      </c>
    </row>
    <row r="18" spans="1:4" ht="11.25" customHeight="1" x14ac:dyDescent="0.2">
      <c r="A18" s="44" t="s">
        <v>124</v>
      </c>
      <c r="B18" s="399">
        <v>3988318.5</v>
      </c>
      <c r="C18" s="399">
        <v>10585103.49</v>
      </c>
      <c r="D18" s="50">
        <v>2000</v>
      </c>
    </row>
    <row r="19" spans="1:4" ht="11.25" customHeight="1" x14ac:dyDescent="0.2">
      <c r="A19" s="44" t="s">
        <v>125</v>
      </c>
      <c r="B19" s="399">
        <v>11847230.41</v>
      </c>
      <c r="C19" s="399">
        <v>23388387.190000001</v>
      </c>
      <c r="D19" s="50">
        <v>3000</v>
      </c>
    </row>
    <row r="20" spans="1:4" ht="11.25" customHeight="1" x14ac:dyDescent="0.2">
      <c r="A20" s="44" t="s">
        <v>127</v>
      </c>
      <c r="B20" s="399">
        <v>342000</v>
      </c>
      <c r="C20" s="399">
        <v>0</v>
      </c>
      <c r="D20" s="50">
        <v>4100</v>
      </c>
    </row>
    <row r="21" spans="1:4" ht="11.25" customHeight="1" x14ac:dyDescent="0.2">
      <c r="A21" s="44" t="s">
        <v>224</v>
      </c>
      <c r="B21" s="399">
        <v>2400000</v>
      </c>
      <c r="C21" s="399">
        <v>4293859.4000000004</v>
      </c>
      <c r="D21" s="50">
        <v>4200</v>
      </c>
    </row>
    <row r="22" spans="1:4" ht="11.25" customHeight="1" x14ac:dyDescent="0.2">
      <c r="A22" s="44" t="s">
        <v>129</v>
      </c>
      <c r="B22" s="399">
        <v>0</v>
      </c>
      <c r="C22" s="399">
        <v>0</v>
      </c>
      <c r="D22" s="50">
        <v>4300</v>
      </c>
    </row>
    <row r="23" spans="1:4" ht="11.25" customHeight="1" x14ac:dyDescent="0.2">
      <c r="A23" s="44" t="s">
        <v>130</v>
      </c>
      <c r="B23" s="399">
        <v>6474361.79</v>
      </c>
      <c r="C23" s="399">
        <v>9768320.0899999999</v>
      </c>
      <c r="D23" s="50">
        <v>4400</v>
      </c>
    </row>
    <row r="24" spans="1:4" ht="11.25" customHeight="1" x14ac:dyDescent="0.2">
      <c r="A24" s="44" t="s">
        <v>131</v>
      </c>
      <c r="B24" s="399">
        <v>5004.25</v>
      </c>
      <c r="C24" s="399">
        <v>11548.2</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15658212.939999998</v>
      </c>
      <c r="C33" s="398">
        <f>C4-C16</f>
        <v>32352427.309999987</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16592076.76</v>
      </c>
      <c r="C41" s="398">
        <f>SUM(C42:C44)</f>
        <v>18640091.91</v>
      </c>
      <c r="D41" s="49" t="s">
        <v>221</v>
      </c>
    </row>
    <row r="42" spans="1:4" ht="11.25" customHeight="1" x14ac:dyDescent="0.2">
      <c r="A42" s="44" t="s">
        <v>182</v>
      </c>
      <c r="B42" s="399">
        <v>14525826.76</v>
      </c>
      <c r="C42" s="399">
        <v>17167080.359999999</v>
      </c>
      <c r="D42" s="49">
        <v>6000</v>
      </c>
    </row>
    <row r="43" spans="1:4" ht="11.25" customHeight="1" x14ac:dyDescent="0.2">
      <c r="A43" s="44" t="s">
        <v>184</v>
      </c>
      <c r="B43" s="399">
        <v>1960662</v>
      </c>
      <c r="C43" s="399">
        <v>1473011.55</v>
      </c>
      <c r="D43" s="49">
        <v>5000</v>
      </c>
    </row>
    <row r="44" spans="1:4" ht="11.25" customHeight="1" x14ac:dyDescent="0.2">
      <c r="A44" s="44" t="s">
        <v>229</v>
      </c>
      <c r="B44" s="399">
        <v>105588</v>
      </c>
      <c r="C44" s="399">
        <v>0</v>
      </c>
      <c r="D44" s="49">
        <v>7000</v>
      </c>
    </row>
    <row r="45" spans="1:4" ht="11.25" customHeight="1" x14ac:dyDescent="0.2">
      <c r="A45" s="34" t="s">
        <v>230</v>
      </c>
      <c r="B45" s="398">
        <f>B36-B41</f>
        <v>-16592076.76</v>
      </c>
      <c r="C45" s="398">
        <f>C36-C41</f>
        <v>-18640091.91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2639276.25</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2639276.25</v>
      </c>
      <c r="C52" s="399">
        <v>0</v>
      </c>
      <c r="D52" s="51"/>
    </row>
    <row r="53" spans="1:4" ht="11.25" customHeight="1" x14ac:dyDescent="0.2">
      <c r="A53" s="45"/>
      <c r="B53" s="400"/>
      <c r="C53" s="400"/>
      <c r="D53" s="49" t="s">
        <v>221</v>
      </c>
    </row>
    <row r="54" spans="1:4" ht="11.25" customHeight="1" x14ac:dyDescent="0.2">
      <c r="A54" s="43" t="s">
        <v>219</v>
      </c>
      <c r="B54" s="398">
        <f>SUM(B55+B58)</f>
        <v>0</v>
      </c>
      <c r="C54" s="398">
        <f>SUM(C55+C58)</f>
        <v>6470109.5299999993</v>
      </c>
      <c r="D54" s="49" t="s">
        <v>221</v>
      </c>
    </row>
    <row r="55" spans="1:4" ht="11.25" customHeight="1" x14ac:dyDescent="0.2">
      <c r="A55" s="44" t="s">
        <v>238</v>
      </c>
      <c r="B55" s="399">
        <f>SUM(B56+B57)</f>
        <v>0</v>
      </c>
      <c r="C55" s="399">
        <f>SUM(C56+C57)</f>
        <v>2079144.44</v>
      </c>
      <c r="D55" s="49" t="s">
        <v>221</v>
      </c>
    </row>
    <row r="56" spans="1:4" ht="11.25" customHeight="1" x14ac:dyDescent="0.2">
      <c r="A56" s="44" t="s">
        <v>233</v>
      </c>
      <c r="B56" s="399">
        <v>0</v>
      </c>
      <c r="C56" s="399">
        <v>2079144.44</v>
      </c>
      <c r="D56" s="49" t="s">
        <v>239</v>
      </c>
    </row>
    <row r="57" spans="1:4" ht="11.25" customHeight="1" x14ac:dyDescent="0.2">
      <c r="A57" s="44" t="s">
        <v>235</v>
      </c>
      <c r="B57" s="399">
        <v>0</v>
      </c>
      <c r="C57" s="399">
        <v>0</v>
      </c>
      <c r="D57" s="49" t="s">
        <v>240</v>
      </c>
    </row>
    <row r="58" spans="1:4" ht="11.25" customHeight="1" x14ac:dyDescent="0.2">
      <c r="A58" s="44" t="s">
        <v>241</v>
      </c>
      <c r="B58" s="399">
        <v>0</v>
      </c>
      <c r="C58" s="399">
        <v>4390965.09</v>
      </c>
      <c r="D58" s="49" t="s">
        <v>221</v>
      </c>
    </row>
    <row r="59" spans="1:4" ht="11.25" customHeight="1" x14ac:dyDescent="0.2">
      <c r="A59" s="34" t="s">
        <v>242</v>
      </c>
      <c r="B59" s="398">
        <f>B48-B54</f>
        <v>2639276.25</v>
      </c>
      <c r="C59" s="398">
        <f>C48-C54</f>
        <v>-6470109.5299999993</v>
      </c>
      <c r="D59" s="49" t="s">
        <v>221</v>
      </c>
    </row>
    <row r="60" spans="1:4" ht="11.25" customHeight="1" x14ac:dyDescent="0.2">
      <c r="A60" s="37"/>
      <c r="B60" s="400"/>
      <c r="C60" s="400"/>
      <c r="D60" s="49" t="s">
        <v>221</v>
      </c>
    </row>
    <row r="61" spans="1:4" ht="11.25" customHeight="1" x14ac:dyDescent="0.2">
      <c r="A61" s="34" t="s">
        <v>243</v>
      </c>
      <c r="B61" s="398">
        <f>B59+B45+B33</f>
        <v>1705412.4299999978</v>
      </c>
      <c r="C61" s="398">
        <f>C59+C45+C33</f>
        <v>7242225.8699999899</v>
      </c>
      <c r="D61" s="49" t="s">
        <v>221</v>
      </c>
    </row>
    <row r="62" spans="1:4" ht="11.25" customHeight="1" x14ac:dyDescent="0.2">
      <c r="A62" s="37"/>
      <c r="B62" s="400"/>
      <c r="C62" s="400"/>
      <c r="D62" s="49" t="s">
        <v>221</v>
      </c>
    </row>
    <row r="63" spans="1:4" ht="11.25" customHeight="1" x14ac:dyDescent="0.2">
      <c r="A63" s="34" t="s">
        <v>244</v>
      </c>
      <c r="B63" s="398">
        <v>16093459</v>
      </c>
      <c r="C63" s="398">
        <v>8851233.1300000008</v>
      </c>
      <c r="D63" s="49" t="s">
        <v>221</v>
      </c>
    </row>
    <row r="64" spans="1:4" ht="11.25" customHeight="1" x14ac:dyDescent="0.2">
      <c r="A64" s="37"/>
      <c r="B64" s="400"/>
      <c r="C64" s="400"/>
      <c r="D64" s="49" t="s">
        <v>221</v>
      </c>
    </row>
    <row r="65" spans="1:4" ht="11.25" customHeight="1" x14ac:dyDescent="0.2">
      <c r="A65" s="34" t="s">
        <v>245</v>
      </c>
      <c r="B65" s="398">
        <v>17904459.43</v>
      </c>
      <c r="C65" s="398">
        <v>16093459</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376078566.75999999</v>
      </c>
      <c r="C3" s="398">
        <f t="shared" ref="C3:F3" si="0">C4+C12</f>
        <v>178996541.75999999</v>
      </c>
      <c r="D3" s="398">
        <f t="shared" si="0"/>
        <v>165440918.28999999</v>
      </c>
      <c r="E3" s="398">
        <f t="shared" si="0"/>
        <v>389634190.23000002</v>
      </c>
      <c r="F3" s="398">
        <f t="shared" si="0"/>
        <v>13555623.470000044</v>
      </c>
    </row>
    <row r="4" spans="1:6" x14ac:dyDescent="0.2">
      <c r="A4" s="56" t="s">
        <v>158</v>
      </c>
      <c r="B4" s="398">
        <f>SUM(B5:B11)</f>
        <v>26090487.780000001</v>
      </c>
      <c r="C4" s="398">
        <f>SUM(C5:C11)</f>
        <v>134764788.16</v>
      </c>
      <c r="D4" s="398">
        <f>SUM(D5:D11)</f>
        <v>136426986.94</v>
      </c>
      <c r="E4" s="398">
        <f>SUM(E5:E11)</f>
        <v>24428288.999999993</v>
      </c>
      <c r="F4" s="398">
        <f>SUM(F5:F11)</f>
        <v>-1662198.7800000058</v>
      </c>
    </row>
    <row r="5" spans="1:6" x14ac:dyDescent="0.2">
      <c r="A5" s="57" t="s">
        <v>160</v>
      </c>
      <c r="B5" s="399">
        <v>16093459</v>
      </c>
      <c r="C5" s="399">
        <v>72817338.349999994</v>
      </c>
      <c r="D5" s="399">
        <v>71006337.920000002</v>
      </c>
      <c r="E5" s="399">
        <f>B5+C5-D5</f>
        <v>17904459.429999992</v>
      </c>
      <c r="F5" s="399">
        <f t="shared" ref="F5:F11" si="1">E5-B5</f>
        <v>1811000.4299999923</v>
      </c>
    </row>
    <row r="6" spans="1:6" x14ac:dyDescent="0.2">
      <c r="A6" s="57" t="s">
        <v>162</v>
      </c>
      <c r="B6" s="399">
        <v>5174125.67</v>
      </c>
      <c r="C6" s="399">
        <v>59906184.82</v>
      </c>
      <c r="D6" s="399">
        <v>59300859.82</v>
      </c>
      <c r="E6" s="399">
        <f t="shared" ref="E6:E11" si="2">B6+C6-D6</f>
        <v>5779450.6700000018</v>
      </c>
      <c r="F6" s="399">
        <f t="shared" si="1"/>
        <v>605325.00000000186</v>
      </c>
    </row>
    <row r="7" spans="1:6" x14ac:dyDescent="0.2">
      <c r="A7" s="57" t="s">
        <v>164</v>
      </c>
      <c r="B7" s="399">
        <v>4822903.1100000003</v>
      </c>
      <c r="C7" s="399">
        <v>2041264.99</v>
      </c>
      <c r="D7" s="399">
        <v>6119789.2000000002</v>
      </c>
      <c r="E7" s="399">
        <f t="shared" si="2"/>
        <v>744378.90000000037</v>
      </c>
      <c r="F7" s="399">
        <f t="shared" si="1"/>
        <v>-4078524.21</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349988078.98000002</v>
      </c>
      <c r="C12" s="398">
        <f>SUM(C13:C21)</f>
        <v>44231753.600000001</v>
      </c>
      <c r="D12" s="398">
        <f>SUM(D13:D21)</f>
        <v>29013931.350000001</v>
      </c>
      <c r="E12" s="398">
        <f>SUM(E13:E21)</f>
        <v>365205901.23000002</v>
      </c>
      <c r="F12" s="398">
        <f>SUM(F13:F21)</f>
        <v>15217822.250000048</v>
      </c>
    </row>
    <row r="13" spans="1:6" x14ac:dyDescent="0.2">
      <c r="A13" s="57" t="s">
        <v>178</v>
      </c>
      <c r="B13" s="399">
        <v>0</v>
      </c>
      <c r="C13" s="399">
        <v>0</v>
      </c>
      <c r="D13" s="399">
        <v>0</v>
      </c>
      <c r="E13" s="399">
        <f>B13+C13-D13</f>
        <v>0</v>
      </c>
      <c r="F13" s="399">
        <f t="shared" ref="F13:F21" si="3">E13-B13</f>
        <v>0</v>
      </c>
    </row>
    <row r="14" spans="1:6" x14ac:dyDescent="0.2">
      <c r="A14" s="57" t="s">
        <v>180</v>
      </c>
      <c r="B14" s="401">
        <v>266393.95</v>
      </c>
      <c r="C14" s="401">
        <v>0</v>
      </c>
      <c r="D14" s="401">
        <v>0</v>
      </c>
      <c r="E14" s="401">
        <f t="shared" ref="E14:E21" si="4">B14+C14-D14</f>
        <v>266393.95</v>
      </c>
      <c r="F14" s="401">
        <f t="shared" si="3"/>
        <v>0</v>
      </c>
    </row>
    <row r="15" spans="1:6" x14ac:dyDescent="0.2">
      <c r="A15" s="57" t="s">
        <v>182</v>
      </c>
      <c r="B15" s="401">
        <v>340994955.75</v>
      </c>
      <c r="C15" s="401">
        <v>36975923.600000001</v>
      </c>
      <c r="D15" s="401">
        <v>22450096.84</v>
      </c>
      <c r="E15" s="401">
        <f t="shared" si="4"/>
        <v>355520782.51000005</v>
      </c>
      <c r="F15" s="401">
        <f t="shared" si="3"/>
        <v>14525826.76000005</v>
      </c>
    </row>
    <row r="16" spans="1:6" x14ac:dyDescent="0.2">
      <c r="A16" s="57" t="s">
        <v>184</v>
      </c>
      <c r="B16" s="399">
        <v>34110043.93</v>
      </c>
      <c r="C16" s="399">
        <v>7044654</v>
      </c>
      <c r="D16" s="399">
        <v>5083992</v>
      </c>
      <c r="E16" s="399">
        <f t="shared" si="4"/>
        <v>36070705.93</v>
      </c>
      <c r="F16" s="399">
        <f t="shared" si="3"/>
        <v>1960662</v>
      </c>
    </row>
    <row r="17" spans="1:6" x14ac:dyDescent="0.2">
      <c r="A17" s="57" t="s">
        <v>186</v>
      </c>
      <c r="B17" s="399">
        <v>453163.5</v>
      </c>
      <c r="C17" s="399">
        <v>211176</v>
      </c>
      <c r="D17" s="399">
        <v>105588</v>
      </c>
      <c r="E17" s="399">
        <f t="shared" si="4"/>
        <v>558751.5</v>
      </c>
      <c r="F17" s="399">
        <f t="shared" si="3"/>
        <v>105588</v>
      </c>
    </row>
    <row r="18" spans="1:6" x14ac:dyDescent="0.2">
      <c r="A18" s="57" t="s">
        <v>188</v>
      </c>
      <c r="B18" s="399">
        <v>-26901472.399999999</v>
      </c>
      <c r="C18" s="399">
        <v>0</v>
      </c>
      <c r="D18" s="399">
        <v>1374254.51</v>
      </c>
      <c r="E18" s="399">
        <f t="shared" si="4"/>
        <v>-28275726.91</v>
      </c>
      <c r="F18" s="399">
        <f t="shared" si="3"/>
        <v>-1374254.5100000016</v>
      </c>
    </row>
    <row r="19" spans="1:6" x14ac:dyDescent="0.2">
      <c r="A19" s="57" t="s">
        <v>190</v>
      </c>
      <c r="B19" s="399">
        <v>1064994.25</v>
      </c>
      <c r="C19" s="399">
        <v>0</v>
      </c>
      <c r="D19" s="399">
        <v>0</v>
      </c>
      <c r="E19" s="399">
        <f t="shared" si="4"/>
        <v>1064994.25</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2026-07-21T02:25:53Z</dcterms:modified>
</cp:coreProperties>
</file>